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heckCompatibility="1"/>
  <mc:AlternateContent xmlns:mc="http://schemas.openxmlformats.org/markup-compatibility/2006">
    <mc:Choice Requires="x15">
      <x15ac:absPath xmlns:x15ac="http://schemas.microsoft.com/office/spreadsheetml/2010/11/ac" url="F:\Nemocnica\AAAVerejné obstarávanie DONsP Aktuálne\Rozšírenie parkovacích miest na parkovisku pri nemocnici\"/>
    </mc:Choice>
  </mc:AlternateContent>
  <xr:revisionPtr revIDLastSave="0" documentId="13_ncr:1_{034784FD-2A45-409F-B41D-7D153171BA83}" xr6:coauthVersionLast="47" xr6:coauthVersionMax="47" xr10:uidLastSave="{00000000-0000-0000-0000-000000000000}"/>
  <bookViews>
    <workbookView xWindow="5340" yWindow="3480" windowWidth="21600" windowHeight="11385" firstSheet="1" activeTab="1" xr2:uid="{00000000-000D-0000-FFFF-FFFF00000000}"/>
  </bookViews>
  <sheets>
    <sheet name="Rekapitulácia stavby" sheetId="1" state="veryHidden" r:id="rId1"/>
    <sheet name="35-2021 - ROZŠÍRENIE PARK..." sheetId="2" r:id="rId2"/>
  </sheets>
  <definedNames>
    <definedName name="_xlnm._FilterDatabase" localSheetId="1" hidden="1">'35-2021 - ROZŠÍRENIE PARK...'!$C$126:$K$227</definedName>
    <definedName name="_xlnm.Print_Titles" localSheetId="1">'35-2021 - ROZŠÍRENIE PARK...'!$126:$126</definedName>
    <definedName name="_xlnm.Print_Titles" localSheetId="0">'Rekapitulácia stavby'!$92:$92</definedName>
    <definedName name="_xlnm.Print_Area" localSheetId="1">'35-2021 - ROZŠÍRENIE PARK...'!$C$4:$J$76,'35-2021 - ROZŠÍRENIE PARK...'!$C$82:$J$110,'35-2021 - ROZŠÍRENIE PARK...'!$C$116:$J$227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4" i="2"/>
  <c r="BH194" i="2"/>
  <c r="BG194" i="2"/>
  <c r="BE194" i="2"/>
  <c r="T194" i="2"/>
  <c r="T193" i="2"/>
  <c r="R194" i="2"/>
  <c r="R193" i="2"/>
  <c r="P194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J124" i="2"/>
  <c r="J123" i="2"/>
  <c r="F123" i="2"/>
  <c r="F121" i="2"/>
  <c r="E119" i="2"/>
  <c r="J90" i="2"/>
  <c r="J89" i="2"/>
  <c r="F89" i="2"/>
  <c r="F87" i="2"/>
  <c r="E85" i="2"/>
  <c r="J16" i="2"/>
  <c r="E16" i="2"/>
  <c r="F124" i="2" s="1"/>
  <c r="J15" i="2"/>
  <c r="J10" i="2"/>
  <c r="J87" i="2"/>
  <c r="L90" i="1"/>
  <c r="AM90" i="1"/>
  <c r="AM89" i="1"/>
  <c r="L89" i="1"/>
  <c r="AM87" i="1"/>
  <c r="L87" i="1"/>
  <c r="L85" i="1"/>
  <c r="L84" i="1"/>
  <c r="J225" i="2"/>
  <c r="J222" i="2"/>
  <c r="BK217" i="2"/>
  <c r="J215" i="2"/>
  <c r="J214" i="2"/>
  <c r="BK211" i="2"/>
  <c r="J208" i="2"/>
  <c r="J207" i="2"/>
  <c r="BK203" i="2"/>
  <c r="J202" i="2"/>
  <c r="BK201" i="2"/>
  <c r="BK200" i="2"/>
  <c r="BK199" i="2"/>
  <c r="J192" i="2"/>
  <c r="BK190" i="2"/>
  <c r="BK189" i="2"/>
  <c r="BK188" i="2"/>
  <c r="J186" i="2"/>
  <c r="BK183" i="2"/>
  <c r="BK181" i="2"/>
  <c r="J180" i="2"/>
  <c r="J179" i="2"/>
  <c r="BK178" i="2"/>
  <c r="BK177" i="2"/>
  <c r="J175" i="2"/>
  <c r="BK173" i="2"/>
  <c r="BK172" i="2"/>
  <c r="J169" i="2"/>
  <c r="BK167" i="2"/>
  <c r="J165" i="2"/>
  <c r="BK164" i="2"/>
  <c r="J163" i="2"/>
  <c r="J161" i="2"/>
  <c r="J160" i="2"/>
  <c r="BK156" i="2"/>
  <c r="BK154" i="2"/>
  <c r="J150" i="2"/>
  <c r="J149" i="2"/>
  <c r="J146" i="2"/>
  <c r="J145" i="2"/>
  <c r="BK143" i="2"/>
  <c r="BK139" i="2"/>
  <c r="J136" i="2"/>
  <c r="BK131" i="2"/>
  <c r="J130" i="2"/>
  <c r="BK227" i="2"/>
  <c r="BK226" i="2"/>
  <c r="BK224" i="2"/>
  <c r="J219" i="2"/>
  <c r="J217" i="2"/>
  <c r="BK215" i="2"/>
  <c r="BK213" i="2"/>
  <c r="J210" i="2"/>
  <c r="BK208" i="2"/>
  <c r="J206" i="2"/>
  <c r="J204" i="2"/>
  <c r="BK202" i="2"/>
  <c r="J200" i="2"/>
  <c r="BK197" i="2"/>
  <c r="J191" i="2"/>
  <c r="J190" i="2"/>
  <c r="J188" i="2"/>
  <c r="BK187" i="2"/>
  <c r="BK186" i="2"/>
  <c r="BK184" i="2"/>
  <c r="BK179" i="2"/>
  <c r="J177" i="2"/>
  <c r="BK171" i="2"/>
  <c r="BK169" i="2"/>
  <c r="BK163" i="2"/>
  <c r="J162" i="2"/>
  <c r="BK161" i="2"/>
  <c r="BK159" i="2"/>
  <c r="J158" i="2"/>
  <c r="J157" i="2"/>
  <c r="BK153" i="2"/>
  <c r="BK152" i="2"/>
  <c r="BK142" i="2"/>
  <c r="BK141" i="2"/>
  <c r="J140" i="2"/>
  <c r="J138" i="2"/>
  <c r="BK136" i="2"/>
  <c r="J134" i="2"/>
  <c r="BK133" i="2"/>
  <c r="J133" i="2"/>
  <c r="J132" i="2"/>
  <c r="J131" i="2"/>
  <c r="BK130" i="2"/>
  <c r="AS94" i="1"/>
  <c r="J226" i="2"/>
  <c r="BK221" i="2"/>
  <c r="BK218" i="2"/>
  <c r="BK214" i="2"/>
  <c r="J211" i="2"/>
  <c r="BK210" i="2"/>
  <c r="BK209" i="2"/>
  <c r="BK207" i="2"/>
  <c r="BK206" i="2"/>
  <c r="J203" i="2"/>
  <c r="J198" i="2"/>
  <c r="J197" i="2"/>
  <c r="BK194" i="2"/>
  <c r="BK191" i="2"/>
  <c r="J189" i="2"/>
  <c r="J187" i="2"/>
  <c r="J185" i="2"/>
  <c r="J184" i="2"/>
  <c r="J183" i="2"/>
  <c r="J182" i="2"/>
  <c r="J176" i="2"/>
  <c r="BK175" i="2"/>
  <c r="J171" i="2"/>
  <c r="J170" i="2"/>
  <c r="BK168" i="2"/>
  <c r="J164" i="2"/>
  <c r="BK162" i="2"/>
  <c r="BK157" i="2"/>
  <c r="J156" i="2"/>
  <c r="J152" i="2"/>
  <c r="BK151" i="2"/>
  <c r="BK150" i="2"/>
  <c r="BK148" i="2"/>
  <c r="BK145" i="2"/>
  <c r="BK138" i="2"/>
  <c r="BK137" i="2"/>
  <c r="J135" i="2"/>
  <c r="BK134" i="2"/>
  <c r="BK132" i="2"/>
  <c r="J227" i="2"/>
  <c r="BK225" i="2"/>
  <c r="J224" i="2"/>
  <c r="BK222" i="2"/>
  <c r="J221" i="2"/>
  <c r="BK219" i="2"/>
  <c r="J218" i="2"/>
  <c r="J213" i="2"/>
  <c r="J209" i="2"/>
  <c r="BK204" i="2"/>
  <c r="J201" i="2"/>
  <c r="J199" i="2"/>
  <c r="BK198" i="2"/>
  <c r="J194" i="2"/>
  <c r="BK192" i="2"/>
  <c r="BK185" i="2"/>
  <c r="BK182" i="2"/>
  <c r="J181" i="2"/>
  <c r="BK180" i="2"/>
  <c r="J178" i="2"/>
  <c r="BK176" i="2"/>
  <c r="J173" i="2"/>
  <c r="J172" i="2"/>
  <c r="BK170" i="2"/>
  <c r="J168" i="2"/>
  <c r="J167" i="2"/>
  <c r="BK165" i="2"/>
  <c r="BK160" i="2"/>
  <c r="J159" i="2"/>
  <c r="BK158" i="2"/>
  <c r="J154" i="2"/>
  <c r="J153" i="2"/>
  <c r="J151" i="2"/>
  <c r="BK149" i="2"/>
  <c r="J148" i="2"/>
  <c r="BK146" i="2"/>
  <c r="J143" i="2"/>
  <c r="J142" i="2"/>
  <c r="J141" i="2"/>
  <c r="BK140" i="2"/>
  <c r="J139" i="2"/>
  <c r="J137" i="2"/>
  <c r="BK135" i="2"/>
  <c r="T147" i="2" l="1"/>
  <c r="T196" i="2"/>
  <c r="R129" i="2"/>
  <c r="BK144" i="2"/>
  <c r="J144" i="2" s="1"/>
  <c r="J97" i="2" s="1"/>
  <c r="P144" i="2"/>
  <c r="T144" i="2"/>
  <c r="T220" i="2"/>
  <c r="BK129" i="2"/>
  <c r="J129" i="2"/>
  <c r="J96" i="2"/>
  <c r="P129" i="2"/>
  <c r="T129" i="2"/>
  <c r="R144" i="2"/>
  <c r="BK147" i="2"/>
  <c r="J147" i="2" s="1"/>
  <c r="J98" i="2" s="1"/>
  <c r="P147" i="2"/>
  <c r="R147" i="2"/>
  <c r="BK155" i="2"/>
  <c r="J155" i="2" s="1"/>
  <c r="J99" i="2" s="1"/>
  <c r="P155" i="2"/>
  <c r="R155" i="2"/>
  <c r="T155" i="2"/>
  <c r="BK166" i="2"/>
  <c r="J166" i="2"/>
  <c r="J100" i="2" s="1"/>
  <c r="P166" i="2"/>
  <c r="R166" i="2"/>
  <c r="T166" i="2"/>
  <c r="BK174" i="2"/>
  <c r="J174" i="2" s="1"/>
  <c r="J101" i="2" s="1"/>
  <c r="P174" i="2"/>
  <c r="R174" i="2"/>
  <c r="T174" i="2"/>
  <c r="BK196" i="2"/>
  <c r="J196" i="2"/>
  <c r="J104" i="2" s="1"/>
  <c r="P196" i="2"/>
  <c r="R196" i="2"/>
  <c r="BK205" i="2"/>
  <c r="J205" i="2" s="1"/>
  <c r="J105" i="2" s="1"/>
  <c r="P205" i="2"/>
  <c r="R205" i="2"/>
  <c r="T205" i="2"/>
  <c r="BK212" i="2"/>
  <c r="J212" i="2"/>
  <c r="J106" i="2"/>
  <c r="P212" i="2"/>
  <c r="R212" i="2"/>
  <c r="T212" i="2"/>
  <c r="BK216" i="2"/>
  <c r="J216" i="2" s="1"/>
  <c r="J107" i="2" s="1"/>
  <c r="P216" i="2"/>
  <c r="R216" i="2"/>
  <c r="T216" i="2"/>
  <c r="BK220" i="2"/>
  <c r="J220" i="2"/>
  <c r="J108" i="2"/>
  <c r="P220" i="2"/>
  <c r="R220" i="2"/>
  <c r="BK223" i="2"/>
  <c r="J223" i="2"/>
  <c r="J109" i="2" s="1"/>
  <c r="P223" i="2"/>
  <c r="R223" i="2"/>
  <c r="T223" i="2"/>
  <c r="F90" i="2"/>
  <c r="J121" i="2"/>
  <c r="BF130" i="2"/>
  <c r="BF132" i="2"/>
  <c r="BF136" i="2"/>
  <c r="BF140" i="2"/>
  <c r="BF142" i="2"/>
  <c r="BF143" i="2"/>
  <c r="BF150" i="2"/>
  <c r="BF152" i="2"/>
  <c r="BF157" i="2"/>
  <c r="BF167" i="2"/>
  <c r="BF176" i="2"/>
  <c r="BF177" i="2"/>
  <c r="BF180" i="2"/>
  <c r="BF185" i="2"/>
  <c r="BF187" i="2"/>
  <c r="BF198" i="2"/>
  <c r="BF202" i="2"/>
  <c r="BF208" i="2"/>
  <c r="BF211" i="2"/>
  <c r="BF217" i="2"/>
  <c r="BF219" i="2"/>
  <c r="BF131" i="2"/>
  <c r="BF134" i="2"/>
  <c r="BF141" i="2"/>
  <c r="BF146" i="2"/>
  <c r="BF148" i="2"/>
  <c r="BF151" i="2"/>
  <c r="BF154" i="2"/>
  <c r="BF159" i="2"/>
  <c r="BF172" i="2"/>
  <c r="BF175" i="2"/>
  <c r="BF178" i="2"/>
  <c r="BF182" i="2"/>
  <c r="BF183" i="2"/>
  <c r="BF184" i="2"/>
  <c r="BF186" i="2"/>
  <c r="BF194" i="2"/>
  <c r="BF201" i="2"/>
  <c r="BF210" i="2"/>
  <c r="BF218" i="2"/>
  <c r="BF221" i="2"/>
  <c r="BF225" i="2"/>
  <c r="BF133" i="2"/>
  <c r="BF137" i="2"/>
  <c r="BF139" i="2"/>
  <c r="BF145" i="2"/>
  <c r="BF156" i="2"/>
  <c r="BF158" i="2"/>
  <c r="BF161" i="2"/>
  <c r="BF163" i="2"/>
  <c r="BF171" i="2"/>
  <c r="BF189" i="2"/>
  <c r="BF190" i="2"/>
  <c r="BF192" i="2"/>
  <c r="BF197" i="2"/>
  <c r="BF199" i="2"/>
  <c r="BF203" i="2"/>
  <c r="BF204" i="2"/>
  <c r="BF206" i="2"/>
  <c r="BF209" i="2"/>
  <c r="BF213" i="2"/>
  <c r="BF215" i="2"/>
  <c r="BF227" i="2"/>
  <c r="BF135" i="2"/>
  <c r="BF138" i="2"/>
  <c r="BF149" i="2"/>
  <c r="BF153" i="2"/>
  <c r="BF160" i="2"/>
  <c r="BF162" i="2"/>
  <c r="BF164" i="2"/>
  <c r="BF165" i="2"/>
  <c r="BF168" i="2"/>
  <c r="BF169" i="2"/>
  <c r="BF170" i="2"/>
  <c r="BF173" i="2"/>
  <c r="BF179" i="2"/>
  <c r="BF181" i="2"/>
  <c r="BF188" i="2"/>
  <c r="BF191" i="2"/>
  <c r="BF200" i="2"/>
  <c r="BF207" i="2"/>
  <c r="BF214" i="2"/>
  <c r="BF222" i="2"/>
  <c r="BF224" i="2"/>
  <c r="BF226" i="2"/>
  <c r="BK193" i="2"/>
  <c r="J193" i="2" s="1"/>
  <c r="J102" i="2" s="1"/>
  <c r="J31" i="2"/>
  <c r="AV95" i="1"/>
  <c r="F35" i="2"/>
  <c r="BD95" i="1" s="1"/>
  <c r="BD94" i="1" s="1"/>
  <c r="W33" i="1" s="1"/>
  <c r="F34" i="2"/>
  <c r="BC95" i="1" s="1"/>
  <c r="BC94" i="1" s="1"/>
  <c r="AY94" i="1" s="1"/>
  <c r="F31" i="2"/>
  <c r="AZ95" i="1" s="1"/>
  <c r="AZ94" i="1" s="1"/>
  <c r="AV94" i="1" s="1"/>
  <c r="AK29" i="1" s="1"/>
  <c r="F33" i="2"/>
  <c r="BB95" i="1"/>
  <c r="BB94" i="1"/>
  <c r="W31" i="1" s="1"/>
  <c r="R195" i="2" l="1"/>
  <c r="R128" i="2"/>
  <c r="R127" i="2"/>
  <c r="P195" i="2"/>
  <c r="P127" i="2" s="1"/>
  <c r="AU95" i="1" s="1"/>
  <c r="AU94" i="1" s="1"/>
  <c r="T128" i="2"/>
  <c r="T195" i="2"/>
  <c r="P128" i="2"/>
  <c r="BK128" i="2"/>
  <c r="J128" i="2"/>
  <c r="J95" i="2"/>
  <c r="BK195" i="2"/>
  <c r="J195" i="2"/>
  <c r="J103" i="2"/>
  <c r="AX94" i="1"/>
  <c r="W29" i="1"/>
  <c r="J32" i="2"/>
  <c r="AW95" i="1"/>
  <c r="AT95" i="1"/>
  <c r="F32" i="2"/>
  <c r="BA95" i="1"/>
  <c r="BA94" i="1"/>
  <c r="AW94" i="1" s="1"/>
  <c r="AK30" i="1" s="1"/>
  <c r="W32" i="1"/>
  <c r="T127" i="2" l="1"/>
  <c r="BK127" i="2"/>
  <c r="J127" i="2"/>
  <c r="J94" i="2"/>
  <c r="W30" i="1"/>
  <c r="AT94" i="1"/>
  <c r="J28" i="2" l="1"/>
  <c r="AG95" i="1"/>
  <c r="AG94" i="1"/>
  <c r="AK26" i="1"/>
  <c r="AK35" i="1" s="1"/>
  <c r="AN94" i="1" l="1"/>
  <c r="AN95" i="1"/>
  <c r="J37" i="2"/>
</calcChain>
</file>

<file path=xl/sharedStrings.xml><?xml version="1.0" encoding="utf-8"?>
<sst xmlns="http://schemas.openxmlformats.org/spreadsheetml/2006/main" count="1554" uniqueCount="488">
  <si>
    <t>Export Komplet</t>
  </si>
  <si>
    <t/>
  </si>
  <si>
    <t>2.0</t>
  </si>
  <si>
    <t>False</t>
  </si>
  <si>
    <t>{f2410194-1cb9-42ba-a31d-271d32bd2be2}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</si>
  <si>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</si>
  <si>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</si>
  <si>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</si>
  <si>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</si>
  <si>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</si>
  <si>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</si>
  <si>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</si>
  <si>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35-2021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</si>
  <si>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</si>
  <si>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</si>
  <si>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ROZŠÍRENIE PARKOVACÍCH MIEST NA PARKOVISKU PRI NEMOCNICI</t>
  </si>
  <si>
    <t>JKSO:</t>
  </si>
  <si>
    <t>KS:</t>
  </si>
  <si>
    <t>Miesto:</t>
  </si>
  <si>
    <t>Dolný Kubín</t>
  </si>
  <si>
    <t>Dátum:</t>
  </si>
  <si>
    <t>14. 7. 2020</t>
  </si>
  <si>
    <t>Objednávateľ:</t>
  </si>
  <si>
    <t>IČO:</t>
  </si>
  <si>
    <t>DONsP Dolný Kubín</t>
  </si>
  <si>
    <t>IČ DPH:</t>
  </si>
  <si>
    <t>Zhotoviteľ:</t>
  </si>
  <si>
    <t>Vyplň údaj</t>
  </si>
  <si>
    <t>Projektant:</t>
  </si>
  <si>
    <t>ZNAČKY,s.r.o., J.Ťatliaka 1785, D.Kubín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</si>
  <si>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</si>
  <si>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</si>
  <si>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</si>
  <si>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</si>
  <si>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</si>
  <si>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</si>
  <si>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</si>
  <si>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</si>
  <si>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</si>
  <si>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</si>
  <si>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</si>
  <si>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</si>
  <si>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</si>
  <si>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</si>
  <si>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</si>
  <si>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</si>
  <si>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</si>
  <si>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</si>
  <si>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</si>
  <si>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</si>
  <si>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</si>
  <si>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</si>
  <si>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</si>
  <si>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</si>
  <si>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</si>
  <si>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</si>
  <si>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</si>
  <si>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</si>
  <si>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</si>
  <si>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</si>
  <si>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</si>
  <si>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</si>
  <si>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</si>
  <si>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</si>
  <si>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</si>
  <si>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</si>
  <si>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</si>
  <si>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</si>
  <si>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</si>
  <si>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</si>
  <si>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</si>
  <si>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</si>
  <si>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</si>
  <si>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</si>
  <si>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</si>
  <si>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</si>
  <si>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</si>
  <si>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</si>
  <si>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</si>
  <si>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</si>
  <si>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</si>
  <si>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</si>
  <si>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</si>
  <si>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</si>
  <si>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</si>
  <si>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</si>
  <si>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</si>
  <si>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</si>
  <si>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</si>
  <si>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</si>
  <si>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</si>
  <si>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</si>
  <si>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</si>
  <si>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</si>
  <si>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</si>
  <si>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</si>
  <si>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</si>
  <si>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</si>
  <si>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</si>
  <si>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</si>
  <si>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</si>
  <si>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</si>
  <si>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</si>
  <si>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</si>
  <si>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</si>
  <si>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</si>
  <si>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</si>
  <si>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</si>
  <si>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</si>
  <si>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</si>
  <si>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</si>
  <si>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</si>
  <si>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</si>
  <si>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</si>
  <si>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</si>
  <si>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</si>
  <si>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</si>
  <si>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</si>
  <si>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</si>
  <si>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113152130.S</t>
  </si>
  <si>
    <t>Frézovanie asf. podkladu alebo krytu bez prek., plochy do 500 m2, pruh š. do 0,5 m, hr. 50 mm  0,127 t</t>
  </si>
  <si>
    <t>m2</t>
  </si>
  <si>
    <t>4</t>
  </si>
  <si>
    <t>2</t>
  </si>
  <si>
    <t>1651920642</t>
  </si>
  <si>
    <t>113206111.S</t>
  </si>
  <si>
    <t>Vytrhanie obrúb betónových, s vybúraním lôžka, z krajníkov alebo obrubníkov stojatých,  -0,14500t</t>
  </si>
  <si>
    <t>m</t>
  </si>
  <si>
    <t>1392391204</t>
  </si>
  <si>
    <t>3</t>
  </si>
  <si>
    <t>121101111.S</t>
  </si>
  <si>
    <t>Odstránenie ornice s vodor. premiestn. na hromady, so zložením na vzdialenosť do 100 m a do 100m3</t>
  </si>
  <si>
    <t>m3</t>
  </si>
  <si>
    <t>-696505114</t>
  </si>
  <si>
    <t>122201101.S</t>
  </si>
  <si>
    <t>Odkopávka a prekopávka nezapažená v hornine 3, do 100 m3</t>
  </si>
  <si>
    <t>2105274967</t>
  </si>
  <si>
    <t>5</t>
  </si>
  <si>
    <t>122201109.S</t>
  </si>
  <si>
    <t>Odkopávky a prekopávky nezapažené. Príplatok k cenám za lepivosť horniny 3</t>
  </si>
  <si>
    <t>1392451414</t>
  </si>
  <si>
    <t>6</t>
  </si>
  <si>
    <t>1302010.pc</t>
  </si>
  <si>
    <t>Odstránennie násypu na plochej streche hr. 400 mm v obmedzenom priestore horn. tr.3 ručne</t>
  </si>
  <si>
    <t>1552626445</t>
  </si>
  <si>
    <t>7</t>
  </si>
  <si>
    <t>132201201.S</t>
  </si>
  <si>
    <t>Výkop ryhy šírky 600-2000mm horn.3 do 100m3 - okolo objektu</t>
  </si>
  <si>
    <t>1021592803</t>
  </si>
  <si>
    <t>8</t>
  </si>
  <si>
    <t>132201209.S</t>
  </si>
  <si>
    <t>Príplatok k cenám za lepivosť pri hĺbení rýh š. nad 600 do 2 000 mm zapaž. i nezapažených, s urovnaním dna v hornine 3</t>
  </si>
  <si>
    <t>-272776228</t>
  </si>
  <si>
    <t>9</t>
  </si>
  <si>
    <t>162201101.S</t>
  </si>
  <si>
    <t>Vodorovné premiestnenie výkopku z horniny 1-4 do 20m</t>
  </si>
  <si>
    <t>-954079471</t>
  </si>
  <si>
    <t>10</t>
  </si>
  <si>
    <t>162501102.S</t>
  </si>
  <si>
    <t>Vodorovné premiestnenie výkopku po spevnenej ceste z horniny tr.1-4, do 100 m3 na vzdialenosť do 3000 m</t>
  </si>
  <si>
    <t>1633708207</t>
  </si>
  <si>
    <t>11</t>
  </si>
  <si>
    <t>162501105.S</t>
  </si>
  <si>
    <t>Vodorovné premiestnenie výkopku po spevnenej ceste z horniny tr.1-4, do 100 m3, príplatok k cene za každých ďalšich a začatých 1000 m</t>
  </si>
  <si>
    <t>-1028033747</t>
  </si>
  <si>
    <t>12</t>
  </si>
  <si>
    <t>174101001</t>
  </si>
  <si>
    <t>Zásyp sypaninou so zhutnením jám, šachiet, rýh, zárezov alebo okolo objektov do 100 m3 - drenáž</t>
  </si>
  <si>
    <t>-250660498</t>
  </si>
  <si>
    <t>13</t>
  </si>
  <si>
    <t>M</t>
  </si>
  <si>
    <t>583310001600.S</t>
  </si>
  <si>
    <t>Kamenivo ťažené hrubé frakcia 16-32 mm</t>
  </si>
  <si>
    <t>t</t>
  </si>
  <si>
    <t>-1622777234</t>
  </si>
  <si>
    <t>14</t>
  </si>
  <si>
    <t>174101001.S</t>
  </si>
  <si>
    <t>Zásyp sypaninou so zhutnením jám, šachiet, rýh, zárezov alebo okolo objektov do100 m3 - vykopanou zeminou</t>
  </si>
  <si>
    <t>-1179547850</t>
  </si>
  <si>
    <t>Zakladanie</t>
  </si>
  <si>
    <t>15</t>
  </si>
  <si>
    <t>212752128</t>
  </si>
  <si>
    <t>Trativody z flexodrenážnych rúr DN 200</t>
  </si>
  <si>
    <t>-419383683</t>
  </si>
  <si>
    <t>16</t>
  </si>
  <si>
    <t>212971114.S</t>
  </si>
  <si>
    <t>Opláštenie drenážnych rúr filtračnou textíliou DN 200</t>
  </si>
  <si>
    <t>1696362861</t>
  </si>
  <si>
    <t>Zvislé a kompletné konštrukcie</t>
  </si>
  <si>
    <t>17</t>
  </si>
  <si>
    <t>345321515.S</t>
  </si>
  <si>
    <t>Betón múrikov parapetných, atikových, schodiskových, zábradelných, železový (bez výstuže) tr. C 25/30</t>
  </si>
  <si>
    <t>-561337641</t>
  </si>
  <si>
    <t>18</t>
  </si>
  <si>
    <t>345351101.S</t>
  </si>
  <si>
    <t>Debnenie múrikov parapet., atik., zábradl., plnostenných- zhotovenie</t>
  </si>
  <si>
    <t>1743078374</t>
  </si>
  <si>
    <t>19</t>
  </si>
  <si>
    <t>345351102.S</t>
  </si>
  <si>
    <t>Debnenie múrikov parapet., atik., zábradl., plnostenných- odstránenie</t>
  </si>
  <si>
    <t>-14195051</t>
  </si>
  <si>
    <t>345362021.S</t>
  </si>
  <si>
    <t>Výstuž múrikov parapet., atik., schodisk., zábradl., zo zváraných sietí KARI</t>
  </si>
  <si>
    <t>-1501597874</t>
  </si>
  <si>
    <t>21</t>
  </si>
  <si>
    <t>971045803.S</t>
  </si>
  <si>
    <t>Vrty príklepovým vrtákom do D 18 mm do stien alebo smerom dole do betónu -0.00001t</t>
  </si>
  <si>
    <t>cm</t>
  </si>
  <si>
    <t>-1156107554</t>
  </si>
  <si>
    <t>22</t>
  </si>
  <si>
    <t>273362516.S</t>
  </si>
  <si>
    <t>Dodatočné vystužovanie betónových konštrukcií betonárskou oceľovou chemickou injektážnou kotvou VME, D 16 mm -0.00001t</t>
  </si>
  <si>
    <t>1359256405</t>
  </si>
  <si>
    <t>23</t>
  </si>
  <si>
    <t>589510002700.S</t>
  </si>
  <si>
    <t>Výstuž do betónu z ocele 10 505 (B500) D 16 mm</t>
  </si>
  <si>
    <t>1821210806</t>
  </si>
  <si>
    <t>Komunikácie</t>
  </si>
  <si>
    <t>24</t>
  </si>
  <si>
    <t>215901101.S</t>
  </si>
  <si>
    <t>Zhutnenie podložia z rastlej horniny 1 až 4 pod násypy, z hornina súdržných do 92 % PS a nesúdržných</t>
  </si>
  <si>
    <t>-588472581</t>
  </si>
  <si>
    <t>25</t>
  </si>
  <si>
    <t>2715331.1 pc</t>
  </si>
  <si>
    <t>Násyp  so zhutnením z  nemrznúceho materiálu /kameniva, štrku,drte.../</t>
  </si>
  <si>
    <t>-1906142462</t>
  </si>
  <si>
    <t>26</t>
  </si>
  <si>
    <t>564861111</t>
  </si>
  <si>
    <t>Podklad zo štrkodrviny s rozprestretím a zhutnením, ŠD 45, Gc po zhutnení hr. 200 mm</t>
  </si>
  <si>
    <t>662692569</t>
  </si>
  <si>
    <t>27</t>
  </si>
  <si>
    <t>564952114.S</t>
  </si>
  <si>
    <t>Podklad z mechanicky spevneného kameniva MSK s rozprestretím a zhutnením, po zhutnení hr. 180 mm</t>
  </si>
  <si>
    <t>1503295968</t>
  </si>
  <si>
    <t>28</t>
  </si>
  <si>
    <t>564962111.S</t>
  </si>
  <si>
    <t>Podklad z mechanicky spevneného kameniva MSK s rozprestretím a zhutnením, po zhutnení hr. 200 mm</t>
  </si>
  <si>
    <t>-1332967571</t>
  </si>
  <si>
    <t>29</t>
  </si>
  <si>
    <t>573231107.S</t>
  </si>
  <si>
    <t>Postrek asfaltový spojovací bez posypu kamenivom z cestnej emulzie v množstve 0,50 kg/m2</t>
  </si>
  <si>
    <t>1035647958</t>
  </si>
  <si>
    <t>30</t>
  </si>
  <si>
    <t>577134231.S</t>
  </si>
  <si>
    <t>Asfaltový betón vrstva obrusná AC 11 O v pruhu š. do 3 m z nemodifik. asfaltu tr. II, po zhutnení hr. 40 mm</t>
  </si>
  <si>
    <t>-798220811</t>
  </si>
  <si>
    <t>31</t>
  </si>
  <si>
    <t>577144231.S</t>
  </si>
  <si>
    <t>Asfaltový betón vrstva obrusná AC 11 O v pruhu š. do 3 m z nemodifik. asfaltu tr. II, po zhutnení hr. 50 mm</t>
  </si>
  <si>
    <t>1116753376</t>
  </si>
  <si>
    <t>32</t>
  </si>
  <si>
    <t>577174331.S</t>
  </si>
  <si>
    <t>Asfaltový betón vrstva obrusná alebo ložná AC 16 v pruhu š. do 3 m z nemodifik. asfaltu tr. II, po zhutnení hr. 80 mm</t>
  </si>
  <si>
    <t>1564398349</t>
  </si>
  <si>
    <t>33</t>
  </si>
  <si>
    <t>599141111</t>
  </si>
  <si>
    <t>Vyplnenie škár  akejkoľvek hrúbky asfaltovou zálievkou</t>
  </si>
  <si>
    <t>1178459594</t>
  </si>
  <si>
    <t>Úpravy povrchov, podlahy, osadenie</t>
  </si>
  <si>
    <t>34</t>
  </si>
  <si>
    <t>622451071.S</t>
  </si>
  <si>
    <t>Vyspravenie povrchu neomietaných betónových stien vonkajších maltou cementovou pre omietky</t>
  </si>
  <si>
    <t>-1628967844</t>
  </si>
  <si>
    <t>35</t>
  </si>
  <si>
    <t>622451082.S</t>
  </si>
  <si>
    <t>Zatretie škár murovaných vonk. stien z tehál alebo kameňa</t>
  </si>
  <si>
    <t>737058309</t>
  </si>
  <si>
    <t>36</t>
  </si>
  <si>
    <t>622460123.S</t>
  </si>
  <si>
    <t>Príprava vonkajšieho podkladu stien penetráciou hĺbkovou na staré a nesúdržné podklady</t>
  </si>
  <si>
    <t>-891423021</t>
  </si>
  <si>
    <t>37</t>
  </si>
  <si>
    <t>622460233.S</t>
  </si>
  <si>
    <t>Vonkajšia omietka stien cementová hrubá, hr. 20 mm</t>
  </si>
  <si>
    <t>-613001500</t>
  </si>
  <si>
    <t>38</t>
  </si>
  <si>
    <t>622461013.S</t>
  </si>
  <si>
    <t>Vonkajšia omietka stien pastovitá akrylátová roztieraná, hr. 2 mm</t>
  </si>
  <si>
    <t>1107332040</t>
  </si>
  <si>
    <t>39</t>
  </si>
  <si>
    <t>622467318</t>
  </si>
  <si>
    <t>Príprava vonkajšieho podkladu stien CEMIX, Penetrácia základná</t>
  </si>
  <si>
    <t>-614812976</t>
  </si>
  <si>
    <t>40</t>
  </si>
  <si>
    <t>631680010.S</t>
  </si>
  <si>
    <t>Násyp zo zeminy na plochých strechách vodorovný alebo v spáde, s utlačením a urovnaním povrchu</t>
  </si>
  <si>
    <t>1144720363</t>
  </si>
  <si>
    <t>Ostatné konštrukcie a práce-búranie</t>
  </si>
  <si>
    <t>41</t>
  </si>
  <si>
    <t>914001111.S</t>
  </si>
  <si>
    <t>Osadenie a montáž cestnej zvislej dopravnej značky na stĺpik, stĺp, konzolu alebo objekt</t>
  </si>
  <si>
    <t>ks</t>
  </si>
  <si>
    <t>708257430</t>
  </si>
  <si>
    <t>42</t>
  </si>
  <si>
    <t>40447770.1</t>
  </si>
  <si>
    <t>Stĺpik Zn, f60 mm, 2,5 m  /+ osadzovacia pätka, krytka, uchytky, náter /</t>
  </si>
  <si>
    <t>-671880454</t>
  </si>
  <si>
    <t>43</t>
  </si>
  <si>
    <t>914812211.1</t>
  </si>
  <si>
    <t>Montáž a demontáž dočasnej dopravnej značky kompletnej základnej so stĺpikom a podstavcom</t>
  </si>
  <si>
    <t>-1257295120</t>
  </si>
  <si>
    <t>44</t>
  </si>
  <si>
    <t>40447797.pc</t>
  </si>
  <si>
    <t xml:space="preserve">Prenájom dočasného prenosného  dopravného značenia - 9 ks  </t>
  </si>
  <si>
    <t>deň</t>
  </si>
  <si>
    <t>-1986046279</t>
  </si>
  <si>
    <t>45</t>
  </si>
  <si>
    <t>915711211.S</t>
  </si>
  <si>
    <t>Vodorovné dopravné značenie striekané farbou deliacich čiar súvislých šírky 125 mm biela základná</t>
  </si>
  <si>
    <t>1966070778</t>
  </si>
  <si>
    <t>46</t>
  </si>
  <si>
    <t>915791111.S</t>
  </si>
  <si>
    <t>Predznačenie pre značenie striekané farbou z náterových hmôt deliace čiary, vodiace prúžky</t>
  </si>
  <si>
    <t>-840302589</t>
  </si>
  <si>
    <t>47</t>
  </si>
  <si>
    <t>9178621121</t>
  </si>
  <si>
    <t>Osadenie obrubníka betónového stojatého do lôžka z betónu prosteho tr. C 25/30 s bočnou oporou</t>
  </si>
  <si>
    <t>-2099239898</t>
  </si>
  <si>
    <t>48</t>
  </si>
  <si>
    <t>592170001000.S</t>
  </si>
  <si>
    <t>Obrubník cestný, lxšxv 1000x150x260 mm</t>
  </si>
  <si>
    <t>1171869864</t>
  </si>
  <si>
    <t>49</t>
  </si>
  <si>
    <t>919735113.S</t>
  </si>
  <si>
    <t>Rezanie existujúceho asfaltového krytu alebo podkladu hĺbky nad 100 do 150 mm</t>
  </si>
  <si>
    <t>-1932812782</t>
  </si>
  <si>
    <t>50</t>
  </si>
  <si>
    <t>962052211.S</t>
  </si>
  <si>
    <t>Búranie muriva železobetonového nadzákladného - atiky,  -2,40000t</t>
  </si>
  <si>
    <t>-187717227</t>
  </si>
  <si>
    <t>51</t>
  </si>
  <si>
    <t>966006211.S</t>
  </si>
  <si>
    <t>Odstránenie (demontáž) zvislej dopravnej značky zo stĺpov, stĺpikov alebo konzol,  -0,00400t</t>
  </si>
  <si>
    <t>-1673479489</t>
  </si>
  <si>
    <t>52</t>
  </si>
  <si>
    <t>967031732.S</t>
  </si>
  <si>
    <t>Prikresanie plošné, muriva z akýchkoľvek tehál pálených na akúkoľvek maltu hr. do 100 mm,  -0,18300t</t>
  </si>
  <si>
    <t>880010032</t>
  </si>
  <si>
    <t>53</t>
  </si>
  <si>
    <t>968081115.S</t>
  </si>
  <si>
    <t>Demontáž okien plastových, 1 bm obvodu - 0,007t</t>
  </si>
  <si>
    <t>1518957413</t>
  </si>
  <si>
    <t>54</t>
  </si>
  <si>
    <t>979082111.S</t>
  </si>
  <si>
    <t>Vnútrostavenisková doprava sutiny a vybúraných hmôt do 10 m</t>
  </si>
  <si>
    <t>451319018</t>
  </si>
  <si>
    <t>55</t>
  </si>
  <si>
    <t>979081111.S</t>
  </si>
  <si>
    <t>Odvoz sutiny a vybúraných hmôt na skládku do 1 km</t>
  </si>
  <si>
    <t>1822577988</t>
  </si>
  <si>
    <t>56</t>
  </si>
  <si>
    <t>979081121.S</t>
  </si>
  <si>
    <t>Odvoz sutiny a vybúraných hmôt na skládku za každý ďalší 1 km</t>
  </si>
  <si>
    <t>840729813</t>
  </si>
  <si>
    <t>57</t>
  </si>
  <si>
    <t>979087212</t>
  </si>
  <si>
    <t>Nakladanie na dopravné prostriedky pre vodorovnú dopravu sutiny</t>
  </si>
  <si>
    <t>2083965936</t>
  </si>
  <si>
    <t>58</t>
  </si>
  <si>
    <t>979089012.S</t>
  </si>
  <si>
    <t>Poplatok za skladovanie - betón, tehly, dlaždice (17 01) ostatné</t>
  </si>
  <si>
    <t>513032115</t>
  </si>
  <si>
    <t>99</t>
  </si>
  <si>
    <t>Presun hmôt HSV</t>
  </si>
  <si>
    <t>59</t>
  </si>
  <si>
    <t>998225111.S</t>
  </si>
  <si>
    <t>Presun hmôt pre pozemnú komunikáciu a letisko s krytom asfaltovým akejkoľvek dĺžky objektu</t>
  </si>
  <si>
    <t>-2030892554</t>
  </si>
  <si>
    <t>PSV</t>
  </si>
  <si>
    <t>Práce a dodávky PSV</t>
  </si>
  <si>
    <t>711</t>
  </si>
  <si>
    <t>Izolácie proti vode a vlhkosti</t>
  </si>
  <si>
    <t>60</t>
  </si>
  <si>
    <t>978071211</t>
  </si>
  <si>
    <t>Odsekanie a odstránenie izolácie lepenkovej zvislej,  -0,07300t</t>
  </si>
  <si>
    <t>-634386910</t>
  </si>
  <si>
    <t>61</t>
  </si>
  <si>
    <t>711111001.S</t>
  </si>
  <si>
    <t>Zhotovenie izolácie proti zemnej vlhkosti vodorovná náterom penetračným za studena</t>
  </si>
  <si>
    <t>-1417135410</t>
  </si>
  <si>
    <t>62</t>
  </si>
  <si>
    <t>246170000900.S</t>
  </si>
  <si>
    <t>Lak asfaltový penetračný</t>
  </si>
  <si>
    <t>1011608859</t>
  </si>
  <si>
    <t>63</t>
  </si>
  <si>
    <t>711132107.S</t>
  </si>
  <si>
    <t>Zhotovenie izolácie proti zemnej vlhkosti nopovou fóloiu položenou voľne na ploche zvislej</t>
  </si>
  <si>
    <t>1564370334</t>
  </si>
  <si>
    <t>64</t>
  </si>
  <si>
    <t>283230001900.S</t>
  </si>
  <si>
    <t>Profilovaná fólia z PE, výška nopov 20 mm, pevnosť v tlaku 200 kN/m2, pre spodnú stavbu</t>
  </si>
  <si>
    <t>689015288</t>
  </si>
  <si>
    <t>65</t>
  </si>
  <si>
    <t>711142559.S</t>
  </si>
  <si>
    <t>Zhotovenie  izolácie proti zemnej vlhkosti a tlakovej vode zvislá NAIP pritavením</t>
  </si>
  <si>
    <t>1807086210</t>
  </si>
  <si>
    <t>66</t>
  </si>
  <si>
    <t>628310001000.S</t>
  </si>
  <si>
    <t>Pás asfaltový s posypom hr. 3,5 mm vystužený sklenenou rohožou</t>
  </si>
  <si>
    <t>981675958</t>
  </si>
  <si>
    <t>67</t>
  </si>
  <si>
    <t>998711201.S</t>
  </si>
  <si>
    <t>Presun hmôt pre izoláciu proti vode v objektoch výšky do 6 m</t>
  </si>
  <si>
    <t>%</t>
  </si>
  <si>
    <t>-251353244</t>
  </si>
  <si>
    <t>712</t>
  </si>
  <si>
    <t>Izolácie striech, povlakové krytiny</t>
  </si>
  <si>
    <t>68</t>
  </si>
  <si>
    <t>712300832.S</t>
  </si>
  <si>
    <t>Odstránenie povlakovej krytiny na strechách plochých 10° dvojvrstvovej,  -0,01000t</t>
  </si>
  <si>
    <t>1836660194</t>
  </si>
  <si>
    <t>69</t>
  </si>
  <si>
    <t>712311102.S</t>
  </si>
  <si>
    <t>Zhotovenie povlakovej krytiny striech plochých do 10° za studena asfaltovým lakom</t>
  </si>
  <si>
    <t>1722512847</t>
  </si>
  <si>
    <t>70</t>
  </si>
  <si>
    <t>246170001000.S</t>
  </si>
  <si>
    <t>Lak asfaltový opravný</t>
  </si>
  <si>
    <t>1187981405</t>
  </si>
  <si>
    <t>71</t>
  </si>
  <si>
    <t>712341759.S</t>
  </si>
  <si>
    <t>Zhotovenie povlakovej krytiny striech plochých do 10° pásmi pritavením NAIP na celej ploche, modifikované pásy v dvoch vrstvách</t>
  </si>
  <si>
    <t>-135626533</t>
  </si>
  <si>
    <t>72</t>
  </si>
  <si>
    <t>628310000900.S</t>
  </si>
  <si>
    <t>Pás asfaltový s jemným posypom hr. 4,0 mm vystužený vložkou z umelohmotnej rohože</t>
  </si>
  <si>
    <t>-1637690988</t>
  </si>
  <si>
    <t>73</t>
  </si>
  <si>
    <t>998712201.S</t>
  </si>
  <si>
    <t>Presun hmôt pre izoláciu povlakovej krytiny v objektoch výšky do 6 m</t>
  </si>
  <si>
    <t>-189915119</t>
  </si>
  <si>
    <t>713</t>
  </si>
  <si>
    <t>Izolácie tepelné</t>
  </si>
  <si>
    <t>74</t>
  </si>
  <si>
    <t>713132215.S</t>
  </si>
  <si>
    <t>Montáž tepelnej izolácie podzemných stien a základov xps kotvením a lepením</t>
  </si>
  <si>
    <t>-424880206</t>
  </si>
  <si>
    <t>75</t>
  </si>
  <si>
    <t>283750001000</t>
  </si>
  <si>
    <t>Doska XPS STYRODUR 2800 C hr. 100 mm, zateplenie soklov, suterénov, podláh, ISOVER</t>
  </si>
  <si>
    <t>1488679593</t>
  </si>
  <si>
    <t>76</t>
  </si>
  <si>
    <t>998713201.S</t>
  </si>
  <si>
    <t>Presun hmôt pre izolácie tepelné v objektoch výšky do 6 m</t>
  </si>
  <si>
    <t>-439407190</t>
  </si>
  <si>
    <t>764</t>
  </si>
  <si>
    <t>Konštrukcie klampiarske</t>
  </si>
  <si>
    <t>77</t>
  </si>
  <si>
    <t>764430410.S</t>
  </si>
  <si>
    <t>Oplechovanie muriva a atík z pozinkovaného farbeného PZf plechu, vrátane rohov r.š. 250 mm</t>
  </si>
  <si>
    <t>429461152</t>
  </si>
  <si>
    <t>78</t>
  </si>
  <si>
    <t>764430810.S</t>
  </si>
  <si>
    <t>Demontáž oplechovania múrov a nadmuroviek rš do 250 mm,  -0,00142t</t>
  </si>
  <si>
    <t>1389326606</t>
  </si>
  <si>
    <t>79</t>
  </si>
  <si>
    <t>998764201.S</t>
  </si>
  <si>
    <t>Presun hmôt pre konštrukcie klampiarske v objektoch výšky do 6 m</t>
  </si>
  <si>
    <t>-624702490</t>
  </si>
  <si>
    <t>766</t>
  </si>
  <si>
    <t>Konštrukcie stolárske</t>
  </si>
  <si>
    <t>80</t>
  </si>
  <si>
    <t>766621081.S</t>
  </si>
  <si>
    <t>Montáž okna plastového na PUR penu</t>
  </si>
  <si>
    <t>890474496</t>
  </si>
  <si>
    <t>81</t>
  </si>
  <si>
    <t>611410005300.S</t>
  </si>
  <si>
    <t>Plastové okno jednokrídlové OS, vxš 400x600 mm, izolačné trojsklo, 6 komorový profil</t>
  </si>
  <si>
    <t>-1794438202</t>
  </si>
  <si>
    <t>767</t>
  </si>
  <si>
    <t>Konštrukcie doplnkové kovové</t>
  </si>
  <si>
    <t>82</t>
  </si>
  <si>
    <t>767317003.S</t>
  </si>
  <si>
    <t>Montáž pivničného svetlíka (anglický dvorec) s hĺbkou do 700 mm</t>
  </si>
  <si>
    <t>-132948922</t>
  </si>
  <si>
    <t>83</t>
  </si>
  <si>
    <t>611340001700.S</t>
  </si>
  <si>
    <t>Pivničný svetlík šxvxhr 1000x600x400 mm, rošt pozinkovaný, oká mriežky 30x10 mm, pojazdný, PP - GF</t>
  </si>
  <si>
    <t>-1959302243</t>
  </si>
  <si>
    <t>84</t>
  </si>
  <si>
    <t>767995200.1</t>
  </si>
  <si>
    <t>Výroba atypického výrobku - ochranná mreža na svetlík</t>
  </si>
  <si>
    <t>kg</t>
  </si>
  <si>
    <t>-1249137569</t>
  </si>
  <si>
    <t>85</t>
  </si>
  <si>
    <t>998767201.S</t>
  </si>
  <si>
    <t>Presun hmôt pre kovové stavebné doplnkové konštrukcie v objektoch výšky do 6 m</t>
  </si>
  <si>
    <t>870954666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</si>
</sst>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167" fontId="30" fillId="3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7" t="s">
        <v>12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E5" s="194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98" t="s">
        <v>15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E6" s="195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5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5"/>
      <c r="BS8" s="14" t="s">
        <v>6</v>
      </c>
    </row>
    <row r="9" spans="1:74" s="1" customFormat="1" ht="14.45" customHeight="1">
      <c r="B9" s="17"/>
      <c r="AR9" s="17"/>
      <c r="BE9" s="195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5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95"/>
      <c r="BS11" s="14" t="s">
        <v>6</v>
      </c>
    </row>
    <row r="12" spans="1:74" s="1" customFormat="1" ht="6.95" customHeight="1">
      <c r="B12" s="17"/>
      <c r="AR12" s="17"/>
      <c r="BE12" s="195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95"/>
      <c r="BS13" s="14" t="s">
        <v>6</v>
      </c>
    </row>
    <row r="14" spans="1:74" ht="12.75">
      <c r="B14" s="17"/>
      <c r="E14" s="199" t="s">
        <v>27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4" t="s">
        <v>25</v>
      </c>
      <c r="AN14" s="26" t="s">
        <v>27</v>
      </c>
      <c r="AR14" s="17"/>
      <c r="BE14" s="195"/>
      <c r="BS14" s="14" t="s">
        <v>6</v>
      </c>
    </row>
    <row r="15" spans="1:74" s="1" customFormat="1" ht="6.95" customHeight="1">
      <c r="B15" s="17"/>
      <c r="AR15" s="17"/>
      <c r="BE15" s="195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95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195"/>
      <c r="BS17" s="14" t="s">
        <v>30</v>
      </c>
    </row>
    <row r="18" spans="1:71" s="1" customFormat="1" ht="6.95" customHeight="1">
      <c r="B18" s="17"/>
      <c r="AR18" s="17"/>
      <c r="BE18" s="195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195"/>
      <c r="BS19" s="14" t="s">
        <v>31</v>
      </c>
    </row>
    <row r="20" spans="1:71" s="1" customFormat="1" ht="18.399999999999999" customHeight="1">
      <c r="B20" s="17"/>
      <c r="E20" s="22" t="s">
        <v>29</v>
      </c>
      <c r="AK20" s="24" t="s">
        <v>25</v>
      </c>
      <c r="AN20" s="22" t="s">
        <v>1</v>
      </c>
      <c r="AR20" s="17"/>
      <c r="BE20" s="195"/>
      <c r="BS20" s="14" t="s">
        <v>30</v>
      </c>
    </row>
    <row r="21" spans="1:71" s="1" customFormat="1" ht="6.95" customHeight="1">
      <c r="B21" s="17"/>
      <c r="AR21" s="17"/>
      <c r="BE21" s="195"/>
    </row>
    <row r="22" spans="1:71" s="1" customFormat="1" ht="12" customHeight="1">
      <c r="B22" s="17"/>
      <c r="D22" s="24" t="s">
        <v>33</v>
      </c>
      <c r="AR22" s="17"/>
      <c r="BE22" s="195"/>
    </row>
    <row r="23" spans="1:71" s="1" customFormat="1" ht="16.5" customHeight="1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  <c r="BE23" s="195"/>
    </row>
    <row r="24" spans="1:71" s="1" customFormat="1" ht="6.95" customHeight="1">
      <c r="B24" s="17"/>
      <c r="AR24" s="17"/>
      <c r="BE24" s="19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5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2">
        <f>ROUND(AG94,2)</f>
        <v>0</v>
      </c>
      <c r="AL26" s="203"/>
      <c r="AM26" s="203"/>
      <c r="AN26" s="203"/>
      <c r="AO26" s="203"/>
      <c r="AP26" s="29"/>
      <c r="AQ26" s="29"/>
      <c r="AR26" s="30"/>
      <c r="BE26" s="19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4" t="s">
        <v>35</v>
      </c>
      <c r="M28" s="204"/>
      <c r="N28" s="204"/>
      <c r="O28" s="204"/>
      <c r="P28" s="204"/>
      <c r="Q28" s="29"/>
      <c r="R28" s="29"/>
      <c r="S28" s="29"/>
      <c r="T28" s="29"/>
      <c r="U28" s="29"/>
      <c r="V28" s="29"/>
      <c r="W28" s="204" t="s">
        <v>36</v>
      </c>
      <c r="X28" s="204"/>
      <c r="Y28" s="204"/>
      <c r="Z28" s="204"/>
      <c r="AA28" s="204"/>
      <c r="AB28" s="204"/>
      <c r="AC28" s="204"/>
      <c r="AD28" s="204"/>
      <c r="AE28" s="204"/>
      <c r="AF28" s="29"/>
      <c r="AG28" s="29"/>
      <c r="AH28" s="29"/>
      <c r="AI28" s="29"/>
      <c r="AJ28" s="29"/>
      <c r="AK28" s="204" t="s">
        <v>37</v>
      </c>
      <c r="AL28" s="204"/>
      <c r="AM28" s="204"/>
      <c r="AN28" s="204"/>
      <c r="AO28" s="204"/>
      <c r="AP28" s="29"/>
      <c r="AQ28" s="29"/>
      <c r="AR28" s="30"/>
      <c r="BE28" s="195"/>
    </row>
    <row r="29" spans="1:71" s="3" customFormat="1" ht="14.45" customHeight="1">
      <c r="B29" s="34"/>
      <c r="D29" s="24" t="s">
        <v>38</v>
      </c>
      <c r="F29" s="24" t="s">
        <v>39</v>
      </c>
      <c r="L29" s="189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4"/>
      <c r="BE29" s="196"/>
    </row>
    <row r="30" spans="1:71" s="3" customFormat="1" ht="14.45" customHeight="1">
      <c r="B30" s="34"/>
      <c r="F30" s="24" t="s">
        <v>40</v>
      </c>
      <c r="L30" s="189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4"/>
      <c r="BE30" s="196"/>
    </row>
    <row r="31" spans="1:71" s="3" customFormat="1" ht="14.45" hidden="1" customHeight="1">
      <c r="B31" s="34"/>
      <c r="F31" s="24" t="s">
        <v>41</v>
      </c>
      <c r="L31" s="18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196"/>
    </row>
    <row r="32" spans="1:71" s="3" customFormat="1" ht="14.45" hidden="1" customHeight="1">
      <c r="B32" s="34"/>
      <c r="F32" s="24" t="s">
        <v>42</v>
      </c>
      <c r="L32" s="18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196"/>
    </row>
    <row r="33" spans="1:57" s="3" customFormat="1" ht="14.45" hidden="1" customHeight="1">
      <c r="B33" s="34"/>
      <c r="F33" s="24" t="s">
        <v>43</v>
      </c>
      <c r="L33" s="189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4"/>
      <c r="BE33" s="19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5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90" t="s">
        <v>46</v>
      </c>
      <c r="Y35" s="191"/>
      <c r="Z35" s="191"/>
      <c r="AA35" s="191"/>
      <c r="AB35" s="191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1"/>
      <c r="AM35" s="191"/>
      <c r="AN35" s="191"/>
      <c r="AO35" s="19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11</v>
      </c>
      <c r="L84" s="4" t="str">
        <f>K5</f>
        <v>35-2021</v>
      </c>
      <c r="AR84" s="48"/>
    </row>
    <row r="85" spans="1:90" s="5" customFormat="1" ht="36.950000000000003" customHeight="1">
      <c r="B85" s="49"/>
      <c r="C85" s="50" t="s">
        <v>14</v>
      </c>
      <c r="L85" s="178" t="str">
        <f>K6</f>
        <v>ROZŠÍRENIE PARKOVACÍCH MIEST NA PARKOVISKU PRI NEMOCNICI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Dolný Kubín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0" t="str">
        <f>IF(AN8= "","",AN8)</f>
        <v>14. 7. 2020</v>
      </c>
      <c r="AN87" s="180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25.7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DONsP Dolný Kubín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1" t="str">
        <f>IF(E17="","",E17)</f>
        <v>ZNAČKY,s.r.o., J.Ťatliaka 1785, D.Kubín</v>
      </c>
      <c r="AN89" s="182"/>
      <c r="AO89" s="182"/>
      <c r="AP89" s="182"/>
      <c r="AQ89" s="29"/>
      <c r="AR89" s="30"/>
      <c r="AS89" s="183" t="s">
        <v>54</v>
      </c>
      <c r="AT89" s="18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25.7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81" t="str">
        <f>IF(E20="","",E20)</f>
        <v>ZNAČKY,s.r.o., J.Ťatliaka 1785, D.Kubín</v>
      </c>
      <c r="AN90" s="182"/>
      <c r="AO90" s="182"/>
      <c r="AP90" s="182"/>
      <c r="AQ90" s="29"/>
      <c r="AR90" s="30"/>
      <c r="AS90" s="185"/>
      <c r="AT90" s="18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5"/>
      <c r="AT91" s="18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168" t="s">
        <v>55</v>
      </c>
      <c r="D92" s="169"/>
      <c r="E92" s="169"/>
      <c r="F92" s="169"/>
      <c r="G92" s="169"/>
      <c r="H92" s="57"/>
      <c r="I92" s="170" t="s">
        <v>56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1" t="s">
        <v>57</v>
      </c>
      <c r="AH92" s="169"/>
      <c r="AI92" s="169"/>
      <c r="AJ92" s="169"/>
      <c r="AK92" s="169"/>
      <c r="AL92" s="169"/>
      <c r="AM92" s="169"/>
      <c r="AN92" s="170" t="s">
        <v>58</v>
      </c>
      <c r="AO92" s="169"/>
      <c r="AP92" s="172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6">
        <f>ROUND(AG95,2)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0" s="7" customFormat="1" ht="24.75" customHeight="1">
      <c r="A95" s="75" t="s">
        <v>77</v>
      </c>
      <c r="B95" s="76"/>
      <c r="C95" s="77"/>
      <c r="D95" s="175" t="s">
        <v>12</v>
      </c>
      <c r="E95" s="175"/>
      <c r="F95" s="175"/>
      <c r="G95" s="175"/>
      <c r="H95" s="175"/>
      <c r="I95" s="78"/>
      <c r="J95" s="175" t="s">
        <v>15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'35-2021 - ROZŠÍRENIE PARK...'!J28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9" t="s">
        <v>78</v>
      </c>
      <c r="AR95" s="76"/>
      <c r="AS95" s="80">
        <v>0</v>
      </c>
      <c r="AT95" s="81">
        <f>ROUND(SUM(AV95:AW95),2)</f>
        <v>0</v>
      </c>
      <c r="AU95" s="82">
        <f>'35-2021 - ROZŠÍRENIE PARK...'!P127</f>
        <v>0</v>
      </c>
      <c r="AV95" s="81">
        <f>'35-2021 - ROZŠÍRENIE PARK...'!J31</f>
        <v>0</v>
      </c>
      <c r="AW95" s="81">
        <f>'35-2021 - ROZŠÍRENIE PARK...'!J32</f>
        <v>0</v>
      </c>
      <c r="AX95" s="81">
        <f>'35-2021 - ROZŠÍRENIE PARK...'!J33</f>
        <v>0</v>
      </c>
      <c r="AY95" s="81">
        <f>'35-2021 - ROZŠÍRENIE PARK...'!J34</f>
        <v>0</v>
      </c>
      <c r="AZ95" s="81">
        <f>'35-2021 - ROZŠÍRENIE PARK...'!F31</f>
        <v>0</v>
      </c>
      <c r="BA95" s="81">
        <f>'35-2021 - ROZŠÍRENIE PARK...'!F32</f>
        <v>0</v>
      </c>
      <c r="BB95" s="81">
        <f>'35-2021 - ROZŠÍRENIE PARK...'!F33</f>
        <v>0</v>
      </c>
      <c r="BC95" s="81">
        <f>'35-2021 - ROZŠÍRENIE PARK...'!F34</f>
        <v>0</v>
      </c>
      <c r="BD95" s="83">
        <f>'35-2021 - ROZŠÍRENIE PARK...'!F35</f>
        <v>0</v>
      </c>
      <c r="BT95" s="84" t="s">
        <v>79</v>
      </c>
      <c r="BU95" s="84" t="s">
        <v>80</v>
      </c>
      <c r="BV95" s="84" t="s">
        <v>75</v>
      </c>
      <c r="BW95" s="84" t="s">
        <v>4</v>
      </c>
      <c r="BX95" s="84" t="s">
        <v>76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5-2021 - ROZŠÍRENIE PAR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8"/>
  <sheetViews>
    <sheetView showGridLines="0" tabSelected="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81</v>
      </c>
      <c r="L4" s="17"/>
      <c r="M4" s="85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14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30" customHeight="1">
      <c r="A7" s="29"/>
      <c r="B7" s="30"/>
      <c r="C7" s="29"/>
      <c r="D7" s="29"/>
      <c r="E7" s="178" t="s">
        <v>15</v>
      </c>
      <c r="F7" s="205"/>
      <c r="G7" s="205"/>
      <c r="H7" s="205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16</v>
      </c>
      <c r="E9" s="29"/>
      <c r="F9" s="22" t="s">
        <v>1</v>
      </c>
      <c r="G9" s="29"/>
      <c r="H9" s="29"/>
      <c r="I9" s="24" t="s">
        <v>17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18</v>
      </c>
      <c r="E10" s="29"/>
      <c r="F10" s="22" t="s">
        <v>19</v>
      </c>
      <c r="G10" s="29"/>
      <c r="H10" s="29"/>
      <c r="I10" s="24" t="s">
        <v>20</v>
      </c>
      <c r="J10" s="52" t="str">
        <f>'Rekapitulácia stavby'!AN8</f>
        <v>14. 7. 2020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22</v>
      </c>
      <c r="E12" s="29"/>
      <c r="F12" s="29"/>
      <c r="G12" s="29"/>
      <c r="H12" s="29"/>
      <c r="I12" s="24" t="s">
        <v>23</v>
      </c>
      <c r="J12" s="22" t="s">
        <v>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">
        <v>24</v>
      </c>
      <c r="F13" s="29"/>
      <c r="G13" s="29"/>
      <c r="H13" s="29"/>
      <c r="I13" s="24" t="s">
        <v>25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24" t="s">
        <v>23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06" t="str">
        <f>'Rekapitulácia stavby'!E14</f>
        <v>Vyplň údaj</v>
      </c>
      <c r="F16" s="197"/>
      <c r="G16" s="197"/>
      <c r="H16" s="197"/>
      <c r="I16" s="24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24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29</v>
      </c>
      <c r="F19" s="29"/>
      <c r="G19" s="29"/>
      <c r="H19" s="29"/>
      <c r="I19" s="24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32</v>
      </c>
      <c r="E21" s="29"/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">
        <v>29</v>
      </c>
      <c r="F22" s="29"/>
      <c r="G22" s="29"/>
      <c r="H22" s="29"/>
      <c r="I22" s="24" t="s">
        <v>25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33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201" t="s">
        <v>1</v>
      </c>
      <c r="F25" s="201"/>
      <c r="G25" s="201"/>
      <c r="H25" s="201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34</v>
      </c>
      <c r="E28" s="29"/>
      <c r="F28" s="29"/>
      <c r="G28" s="29"/>
      <c r="H28" s="29"/>
      <c r="I28" s="29"/>
      <c r="J28" s="68">
        <f>ROUND(J127,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36</v>
      </c>
      <c r="G30" s="29"/>
      <c r="H30" s="29"/>
      <c r="I30" s="33" t="s">
        <v>35</v>
      </c>
      <c r="J30" s="33" t="s">
        <v>37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38</v>
      </c>
      <c r="E31" s="24" t="s">
        <v>39</v>
      </c>
      <c r="F31" s="91">
        <f>ROUND((SUM(BE127:BE227)),  2)</f>
        <v>0</v>
      </c>
      <c r="G31" s="29"/>
      <c r="H31" s="29"/>
      <c r="I31" s="92">
        <v>0.2</v>
      </c>
      <c r="J31" s="91">
        <f>ROUND(((SUM(BE127:BE227))*I31),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40</v>
      </c>
      <c r="F32" s="91">
        <f>ROUND((SUM(BF127:BF227)),  2)</f>
        <v>0</v>
      </c>
      <c r="G32" s="29"/>
      <c r="H32" s="29"/>
      <c r="I32" s="92">
        <v>0.2</v>
      </c>
      <c r="J32" s="91">
        <f>ROUND(((SUM(BF127:BF227))*I32),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41</v>
      </c>
      <c r="F33" s="91">
        <f>ROUND((SUM(BG127:BG227)),  2)</f>
        <v>0</v>
      </c>
      <c r="G33" s="29"/>
      <c r="H33" s="29"/>
      <c r="I33" s="92">
        <v>0.2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42</v>
      </c>
      <c r="F34" s="91">
        <f>ROUND((SUM(BH127:BH227)),  2)</f>
        <v>0</v>
      </c>
      <c r="G34" s="29"/>
      <c r="H34" s="29"/>
      <c r="I34" s="92">
        <v>0.2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91">
        <f>ROUND((SUM(BI127:BI227)),  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44</v>
      </c>
      <c r="E37" s="57"/>
      <c r="F37" s="57"/>
      <c r="G37" s="95" t="s">
        <v>45</v>
      </c>
      <c r="H37" s="96" t="s">
        <v>46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99" t="s">
        <v>50</v>
      </c>
      <c r="G61" s="42" t="s">
        <v>49</v>
      </c>
      <c r="H61" s="32"/>
      <c r="I61" s="32"/>
      <c r="J61" s="100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99" t="s">
        <v>50</v>
      </c>
      <c r="G76" s="42" t="s">
        <v>49</v>
      </c>
      <c r="H76" s="32"/>
      <c r="I76" s="32"/>
      <c r="J76" s="100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30" customHeight="1">
      <c r="A85" s="29"/>
      <c r="B85" s="30"/>
      <c r="C85" s="29"/>
      <c r="D85" s="29"/>
      <c r="E85" s="178" t="str">
        <f>E7</f>
        <v>ROZŠÍRENIE PARKOVACÍCH MIEST NA PARKOVISKU PRI NEMOCNICI</v>
      </c>
      <c r="F85" s="205"/>
      <c r="G85" s="205"/>
      <c r="H85" s="20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18</v>
      </c>
      <c r="D87" s="29"/>
      <c r="E87" s="29"/>
      <c r="F87" s="22" t="str">
        <f>F10</f>
        <v>Dolný Kubín</v>
      </c>
      <c r="G87" s="29"/>
      <c r="H87" s="29"/>
      <c r="I87" s="24" t="s">
        <v>20</v>
      </c>
      <c r="J87" s="52" t="str">
        <f>IF(J10="","",J10)</f>
        <v>14. 7. 2020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40.15" customHeight="1">
      <c r="A89" s="29"/>
      <c r="B89" s="30"/>
      <c r="C89" s="24" t="s">
        <v>22</v>
      </c>
      <c r="D89" s="29"/>
      <c r="E89" s="29"/>
      <c r="F89" s="22" t="str">
        <f>E13</f>
        <v>DONsP Dolný Kubín</v>
      </c>
      <c r="G89" s="29"/>
      <c r="H89" s="29"/>
      <c r="I89" s="24" t="s">
        <v>28</v>
      </c>
      <c r="J89" s="27" t="str">
        <f>E19</f>
        <v>ZNAČKY,s.r.o., J.Ťatliaka 1785, D.Kubín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40.15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24" t="s">
        <v>32</v>
      </c>
      <c r="J90" s="27" t="str">
        <f>E22</f>
        <v>ZNAČKY,s.r.o., J.Ťatliaka 1785, D.Kubín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1" t="s">
        <v>83</v>
      </c>
      <c r="D92" s="93"/>
      <c r="E92" s="93"/>
      <c r="F92" s="93"/>
      <c r="G92" s="93"/>
      <c r="H92" s="93"/>
      <c r="I92" s="93"/>
      <c r="J92" s="102" t="s">
        <v>84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3" t="s">
        <v>85</v>
      </c>
      <c r="D94" s="29"/>
      <c r="E94" s="29"/>
      <c r="F94" s="29"/>
      <c r="G94" s="29"/>
      <c r="H94" s="29"/>
      <c r="I94" s="29"/>
      <c r="J94" s="68">
        <f>J127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86</v>
      </c>
    </row>
    <row r="95" spans="1:47" s="9" customFormat="1" ht="24.95" customHeight="1">
      <c r="B95" s="104"/>
      <c r="D95" s="105" t="s">
        <v>87</v>
      </c>
      <c r="E95" s="106"/>
      <c r="F95" s="106"/>
      <c r="G95" s="106"/>
      <c r="H95" s="106"/>
      <c r="I95" s="106"/>
      <c r="J95" s="107">
        <f>J128</f>
        <v>0</v>
      </c>
      <c r="L95" s="104"/>
    </row>
    <row r="96" spans="1:47" s="10" customFormat="1" ht="19.899999999999999" customHeight="1">
      <c r="B96" s="108"/>
      <c r="D96" s="109" t="s">
        <v>88</v>
      </c>
      <c r="E96" s="110"/>
      <c r="F96" s="110"/>
      <c r="G96" s="110"/>
      <c r="H96" s="110"/>
      <c r="I96" s="110"/>
      <c r="J96" s="111">
        <f>J129</f>
        <v>0</v>
      </c>
      <c r="L96" s="108"/>
    </row>
    <row r="97" spans="1:31" s="10" customFormat="1" ht="19.899999999999999" customHeight="1">
      <c r="B97" s="108"/>
      <c r="D97" s="109" t="s">
        <v>89</v>
      </c>
      <c r="E97" s="110"/>
      <c r="F97" s="110"/>
      <c r="G97" s="110"/>
      <c r="H97" s="110"/>
      <c r="I97" s="110"/>
      <c r="J97" s="111">
        <f>J144</f>
        <v>0</v>
      </c>
      <c r="L97" s="108"/>
    </row>
    <row r="98" spans="1:31" s="10" customFormat="1" ht="19.899999999999999" customHeight="1">
      <c r="B98" s="108"/>
      <c r="D98" s="109" t="s">
        <v>90</v>
      </c>
      <c r="E98" s="110"/>
      <c r="F98" s="110"/>
      <c r="G98" s="110"/>
      <c r="H98" s="110"/>
      <c r="I98" s="110"/>
      <c r="J98" s="111">
        <f>J147</f>
        <v>0</v>
      </c>
      <c r="L98" s="108"/>
    </row>
    <row r="99" spans="1:31" s="10" customFormat="1" ht="19.899999999999999" customHeight="1">
      <c r="B99" s="108"/>
      <c r="D99" s="109" t="s">
        <v>91</v>
      </c>
      <c r="E99" s="110"/>
      <c r="F99" s="110"/>
      <c r="G99" s="110"/>
      <c r="H99" s="110"/>
      <c r="I99" s="110"/>
      <c r="J99" s="111">
        <f>J155</f>
        <v>0</v>
      </c>
      <c r="L99" s="108"/>
    </row>
    <row r="100" spans="1:31" s="10" customFormat="1" ht="19.899999999999999" customHeight="1">
      <c r="B100" s="108"/>
      <c r="D100" s="109" t="s">
        <v>92</v>
      </c>
      <c r="E100" s="110"/>
      <c r="F100" s="110"/>
      <c r="G100" s="110"/>
      <c r="H100" s="110"/>
      <c r="I100" s="110"/>
      <c r="J100" s="111">
        <f>J166</f>
        <v>0</v>
      </c>
      <c r="L100" s="108"/>
    </row>
    <row r="101" spans="1:31" s="10" customFormat="1" ht="19.899999999999999" customHeight="1">
      <c r="B101" s="108"/>
      <c r="D101" s="109" t="s">
        <v>93</v>
      </c>
      <c r="E101" s="110"/>
      <c r="F101" s="110"/>
      <c r="G101" s="110"/>
      <c r="H101" s="110"/>
      <c r="I101" s="110"/>
      <c r="J101" s="111">
        <f>J174</f>
        <v>0</v>
      </c>
      <c r="L101" s="108"/>
    </row>
    <row r="102" spans="1:31" s="10" customFormat="1" ht="19.899999999999999" customHeight="1">
      <c r="B102" s="108"/>
      <c r="D102" s="109" t="s">
        <v>94</v>
      </c>
      <c r="E102" s="110"/>
      <c r="F102" s="110"/>
      <c r="G102" s="110"/>
      <c r="H102" s="110"/>
      <c r="I102" s="110"/>
      <c r="J102" s="111">
        <f>J193</f>
        <v>0</v>
      </c>
      <c r="L102" s="108"/>
    </row>
    <row r="103" spans="1:31" s="9" customFormat="1" ht="24.95" customHeight="1">
      <c r="B103" s="104"/>
      <c r="D103" s="105" t="s">
        <v>95</v>
      </c>
      <c r="E103" s="106"/>
      <c r="F103" s="106"/>
      <c r="G103" s="106"/>
      <c r="H103" s="106"/>
      <c r="I103" s="106"/>
      <c r="J103" s="107">
        <f>J195</f>
        <v>0</v>
      </c>
      <c r="L103" s="104"/>
    </row>
    <row r="104" spans="1:31" s="10" customFormat="1" ht="19.899999999999999" customHeight="1">
      <c r="B104" s="108"/>
      <c r="D104" s="109" t="s">
        <v>96</v>
      </c>
      <c r="E104" s="110"/>
      <c r="F104" s="110"/>
      <c r="G104" s="110"/>
      <c r="H104" s="110"/>
      <c r="I104" s="110"/>
      <c r="J104" s="111">
        <f>J196</f>
        <v>0</v>
      </c>
      <c r="L104" s="108"/>
    </row>
    <row r="105" spans="1:31" s="10" customFormat="1" ht="19.899999999999999" customHeight="1">
      <c r="B105" s="108"/>
      <c r="D105" s="109" t="s">
        <v>97</v>
      </c>
      <c r="E105" s="110"/>
      <c r="F105" s="110"/>
      <c r="G105" s="110"/>
      <c r="H105" s="110"/>
      <c r="I105" s="110"/>
      <c r="J105" s="111">
        <f>J205</f>
        <v>0</v>
      </c>
      <c r="L105" s="108"/>
    </row>
    <row r="106" spans="1:31" s="10" customFormat="1" ht="19.899999999999999" customHeight="1">
      <c r="B106" s="108"/>
      <c r="D106" s="109" t="s">
        <v>98</v>
      </c>
      <c r="E106" s="110"/>
      <c r="F106" s="110"/>
      <c r="G106" s="110"/>
      <c r="H106" s="110"/>
      <c r="I106" s="110"/>
      <c r="J106" s="111">
        <f>J212</f>
        <v>0</v>
      </c>
      <c r="L106" s="108"/>
    </row>
    <row r="107" spans="1:31" s="10" customFormat="1" ht="19.899999999999999" customHeight="1">
      <c r="B107" s="108"/>
      <c r="D107" s="109" t="s">
        <v>99</v>
      </c>
      <c r="E107" s="110"/>
      <c r="F107" s="110"/>
      <c r="G107" s="110"/>
      <c r="H107" s="110"/>
      <c r="I107" s="110"/>
      <c r="J107" s="111">
        <f>J216</f>
        <v>0</v>
      </c>
      <c r="L107" s="108"/>
    </row>
    <row r="108" spans="1:31" s="10" customFormat="1" ht="19.899999999999999" customHeight="1">
      <c r="B108" s="108"/>
      <c r="D108" s="109" t="s">
        <v>100</v>
      </c>
      <c r="E108" s="110"/>
      <c r="F108" s="110"/>
      <c r="G108" s="110"/>
      <c r="H108" s="110"/>
      <c r="I108" s="110"/>
      <c r="J108" s="111">
        <f>J220</f>
        <v>0</v>
      </c>
      <c r="L108" s="108"/>
    </row>
    <row r="109" spans="1:31" s="10" customFormat="1" ht="19.899999999999999" customHeight="1">
      <c r="B109" s="108"/>
      <c r="D109" s="109" t="s">
        <v>101</v>
      </c>
      <c r="E109" s="110"/>
      <c r="F109" s="110"/>
      <c r="G109" s="110"/>
      <c r="H109" s="110"/>
      <c r="I109" s="110"/>
      <c r="J109" s="111">
        <f>J223</f>
        <v>0</v>
      </c>
      <c r="L109" s="108"/>
    </row>
    <row r="110" spans="1:31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63" s="2" customFormat="1" ht="6.95" customHeight="1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4.95" customHeight="1">
      <c r="A116" s="29"/>
      <c r="B116" s="30"/>
      <c r="C116" s="18" t="s">
        <v>102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14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30" customHeight="1">
      <c r="A119" s="29"/>
      <c r="B119" s="30"/>
      <c r="C119" s="29"/>
      <c r="D119" s="29"/>
      <c r="E119" s="178" t="str">
        <f>E7</f>
        <v>ROZŠÍRENIE PARKOVACÍCH MIEST NA PARKOVISKU PRI NEMOCNICI</v>
      </c>
      <c r="F119" s="205"/>
      <c r="G119" s="205"/>
      <c r="H119" s="205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F10</f>
        <v>Dolný Kubín</v>
      </c>
      <c r="G121" s="29"/>
      <c r="H121" s="29"/>
      <c r="I121" s="24" t="s">
        <v>20</v>
      </c>
      <c r="J121" s="52" t="str">
        <f>IF(J10="","",J10)</f>
        <v>14. 7. 2020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40.15" customHeight="1">
      <c r="A123" s="29"/>
      <c r="B123" s="30"/>
      <c r="C123" s="24" t="s">
        <v>22</v>
      </c>
      <c r="D123" s="29"/>
      <c r="E123" s="29"/>
      <c r="F123" s="22" t="str">
        <f>E13</f>
        <v>DONsP Dolný Kubín</v>
      </c>
      <c r="G123" s="29"/>
      <c r="H123" s="29"/>
      <c r="I123" s="24" t="s">
        <v>28</v>
      </c>
      <c r="J123" s="27" t="str">
        <f>E19</f>
        <v>ZNAČKY,s.r.o., J.Ťatliaka 1785, D.Kubín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40.15" customHeight="1">
      <c r="A124" s="29"/>
      <c r="B124" s="30"/>
      <c r="C124" s="24" t="s">
        <v>26</v>
      </c>
      <c r="D124" s="29"/>
      <c r="E124" s="29"/>
      <c r="F124" s="22" t="str">
        <f>IF(E16="","",E16)</f>
        <v>Vyplň údaj</v>
      </c>
      <c r="G124" s="29"/>
      <c r="H124" s="29"/>
      <c r="I124" s="24" t="s">
        <v>32</v>
      </c>
      <c r="J124" s="27" t="str">
        <f>E22</f>
        <v>ZNAČKY,s.r.o., J.Ťatliaka 1785, D.Kubín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12"/>
      <c r="B126" s="113"/>
      <c r="C126" s="114" t="s">
        <v>103</v>
      </c>
      <c r="D126" s="115" t="s">
        <v>59</v>
      </c>
      <c r="E126" s="115" t="s">
        <v>55</v>
      </c>
      <c r="F126" s="115" t="s">
        <v>56</v>
      </c>
      <c r="G126" s="115" t="s">
        <v>104</v>
      </c>
      <c r="H126" s="115" t="s">
        <v>105</v>
      </c>
      <c r="I126" s="115" t="s">
        <v>106</v>
      </c>
      <c r="J126" s="116" t="s">
        <v>84</v>
      </c>
      <c r="K126" s="117" t="s">
        <v>107</v>
      </c>
      <c r="L126" s="118"/>
      <c r="M126" s="59" t="s">
        <v>1</v>
      </c>
      <c r="N126" s="60" t="s">
        <v>38</v>
      </c>
      <c r="O126" s="60" t="s">
        <v>108</v>
      </c>
      <c r="P126" s="60" t="s">
        <v>109</v>
      </c>
      <c r="Q126" s="60" t="s">
        <v>110</v>
      </c>
      <c r="R126" s="60" t="s">
        <v>111</v>
      </c>
      <c r="S126" s="60" t="s">
        <v>112</v>
      </c>
      <c r="T126" s="61" t="s">
        <v>113</v>
      </c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</row>
    <row r="127" spans="1:63" s="2" customFormat="1" ht="22.9" customHeight="1">
      <c r="A127" s="29"/>
      <c r="B127" s="30"/>
      <c r="C127" s="66" t="s">
        <v>85</v>
      </c>
      <c r="D127" s="29"/>
      <c r="E127" s="29"/>
      <c r="F127" s="29"/>
      <c r="G127" s="29"/>
      <c r="H127" s="29"/>
      <c r="I127" s="29"/>
      <c r="J127" s="119">
        <f>BK127</f>
        <v>0</v>
      </c>
      <c r="K127" s="29"/>
      <c r="L127" s="30"/>
      <c r="M127" s="62"/>
      <c r="N127" s="53"/>
      <c r="O127" s="63"/>
      <c r="P127" s="120">
        <f>P128+P195</f>
        <v>0</v>
      </c>
      <c r="Q127" s="63"/>
      <c r="R127" s="120">
        <f>R128+R195</f>
        <v>149.58141644</v>
      </c>
      <c r="S127" s="63"/>
      <c r="T127" s="121">
        <f>T128+T195</f>
        <v>7.4395399999999992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73</v>
      </c>
      <c r="AU127" s="14" t="s">
        <v>86</v>
      </c>
      <c r="BK127" s="122">
        <f>BK128+BK195</f>
        <v>0</v>
      </c>
    </row>
    <row r="128" spans="1:63" s="12" customFormat="1" ht="25.9" customHeight="1">
      <c r="B128" s="123"/>
      <c r="D128" s="124" t="s">
        <v>73</v>
      </c>
      <c r="E128" s="125" t="s">
        <v>114</v>
      </c>
      <c r="F128" s="125" t="s">
        <v>115</v>
      </c>
      <c r="I128" s="126"/>
      <c r="J128" s="127">
        <f>BK128</f>
        <v>0</v>
      </c>
      <c r="L128" s="123"/>
      <c r="M128" s="128"/>
      <c r="N128" s="129"/>
      <c r="O128" s="129"/>
      <c r="P128" s="130">
        <f>P129+P144+P147+P155+P166+P174+P193</f>
        <v>0</v>
      </c>
      <c r="Q128" s="129"/>
      <c r="R128" s="130">
        <f>R129+R144+R147+R155+R166+R174+R193</f>
        <v>148.92109564</v>
      </c>
      <c r="S128" s="129"/>
      <c r="T128" s="131">
        <f>T129+T144+T147+T155+T166+T174+T193</f>
        <v>6.05</v>
      </c>
      <c r="AR128" s="124" t="s">
        <v>79</v>
      </c>
      <c r="AT128" s="132" t="s">
        <v>73</v>
      </c>
      <c r="AU128" s="132" t="s">
        <v>74</v>
      </c>
      <c r="AY128" s="124" t="s">
        <v>116</v>
      </c>
      <c r="BK128" s="133">
        <f>BK129+BK144+BK147+BK155+BK166+BK174+BK193</f>
        <v>0</v>
      </c>
    </row>
    <row r="129" spans="1:65" s="12" customFormat="1" ht="22.9" customHeight="1">
      <c r="B129" s="123"/>
      <c r="D129" s="124" t="s">
        <v>73</v>
      </c>
      <c r="E129" s="134" t="s">
        <v>79</v>
      </c>
      <c r="F129" s="134" t="s">
        <v>117</v>
      </c>
      <c r="I129" s="126"/>
      <c r="J129" s="135">
        <f>BK129</f>
        <v>0</v>
      </c>
      <c r="L129" s="123"/>
      <c r="M129" s="128"/>
      <c r="N129" s="129"/>
      <c r="O129" s="129"/>
      <c r="P129" s="130">
        <f>SUM(P130:P143)</f>
        <v>0</v>
      </c>
      <c r="Q129" s="129"/>
      <c r="R129" s="130">
        <f>SUM(R130:R143)</f>
        <v>5.1004499999999995</v>
      </c>
      <c r="S129" s="129"/>
      <c r="T129" s="131">
        <f>SUM(T130:T143)</f>
        <v>2.375</v>
      </c>
      <c r="AR129" s="124" t="s">
        <v>79</v>
      </c>
      <c r="AT129" s="132" t="s">
        <v>73</v>
      </c>
      <c r="AU129" s="132" t="s">
        <v>79</v>
      </c>
      <c r="AY129" s="124" t="s">
        <v>116</v>
      </c>
      <c r="BK129" s="133">
        <f>SUM(BK130:BK143)</f>
        <v>0</v>
      </c>
    </row>
    <row r="130" spans="1:65" s="2" customFormat="1" ht="24.2" customHeight="1">
      <c r="A130" s="29"/>
      <c r="B130" s="136"/>
      <c r="C130" s="137" t="s">
        <v>79</v>
      </c>
      <c r="D130" s="137" t="s">
        <v>118</v>
      </c>
      <c r="E130" s="138" t="s">
        <v>119</v>
      </c>
      <c r="F130" s="139" t="s">
        <v>120</v>
      </c>
      <c r="G130" s="140" t="s">
        <v>121</v>
      </c>
      <c r="H130" s="141">
        <v>5</v>
      </c>
      <c r="I130" s="142"/>
      <c r="J130" s="141">
        <f t="shared" ref="J130:J143" si="0">ROUND(I130*H130,3)</f>
        <v>0</v>
      </c>
      <c r="K130" s="143"/>
      <c r="L130" s="30"/>
      <c r="M130" s="144" t="s">
        <v>1</v>
      </c>
      <c r="N130" s="145" t="s">
        <v>40</v>
      </c>
      <c r="O130" s="55"/>
      <c r="P130" s="146">
        <f t="shared" ref="P130:P143" si="1">O130*H130</f>
        <v>0</v>
      </c>
      <c r="Q130" s="146">
        <v>9.0000000000000006E-5</v>
      </c>
      <c r="R130" s="146">
        <f t="shared" ref="R130:R143" si="2">Q130*H130</f>
        <v>4.5000000000000004E-4</v>
      </c>
      <c r="S130" s="146">
        <v>0.127</v>
      </c>
      <c r="T130" s="147">
        <f t="shared" ref="T130:T143" si="3">S130*H130</f>
        <v>0.63500000000000001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8" t="s">
        <v>122</v>
      </c>
      <c r="AT130" s="148" t="s">
        <v>118</v>
      </c>
      <c r="AU130" s="148" t="s">
        <v>123</v>
      </c>
      <c r="AY130" s="14" t="s">
        <v>116</v>
      </c>
      <c r="BE130" s="149">
        <f t="shared" ref="BE130:BE143" si="4">IF(N130="základná",J130,0)</f>
        <v>0</v>
      </c>
      <c r="BF130" s="149">
        <f t="shared" ref="BF130:BF143" si="5">IF(N130="znížená",J130,0)</f>
        <v>0</v>
      </c>
      <c r="BG130" s="149">
        <f t="shared" ref="BG130:BG143" si="6">IF(N130="zákl. prenesená",J130,0)</f>
        <v>0</v>
      </c>
      <c r="BH130" s="149">
        <f t="shared" ref="BH130:BH143" si="7">IF(N130="zníž. prenesená",J130,0)</f>
        <v>0</v>
      </c>
      <c r="BI130" s="149">
        <f t="shared" ref="BI130:BI143" si="8">IF(N130="nulová",J130,0)</f>
        <v>0</v>
      </c>
      <c r="BJ130" s="14" t="s">
        <v>123</v>
      </c>
      <c r="BK130" s="150">
        <f t="shared" ref="BK130:BK143" si="9">ROUND(I130*H130,3)</f>
        <v>0</v>
      </c>
      <c r="BL130" s="14" t="s">
        <v>122</v>
      </c>
      <c r="BM130" s="148" t="s">
        <v>124</v>
      </c>
    </row>
    <row r="131" spans="1:65" s="2" customFormat="1" ht="24.2" customHeight="1">
      <c r="A131" s="29"/>
      <c r="B131" s="136"/>
      <c r="C131" s="137" t="s">
        <v>123</v>
      </c>
      <c r="D131" s="137" t="s">
        <v>118</v>
      </c>
      <c r="E131" s="138" t="s">
        <v>125</v>
      </c>
      <c r="F131" s="139" t="s">
        <v>126</v>
      </c>
      <c r="G131" s="140" t="s">
        <v>127</v>
      </c>
      <c r="H131" s="141">
        <v>12</v>
      </c>
      <c r="I131" s="142"/>
      <c r="J131" s="141">
        <f t="shared" si="0"/>
        <v>0</v>
      </c>
      <c r="K131" s="143"/>
      <c r="L131" s="30"/>
      <c r="M131" s="144" t="s">
        <v>1</v>
      </c>
      <c r="N131" s="145" t="s">
        <v>40</v>
      </c>
      <c r="O131" s="55"/>
      <c r="P131" s="146">
        <f t="shared" si="1"/>
        <v>0</v>
      </c>
      <c r="Q131" s="146">
        <v>0</v>
      </c>
      <c r="R131" s="146">
        <f t="shared" si="2"/>
        <v>0</v>
      </c>
      <c r="S131" s="146">
        <v>0.14499999999999999</v>
      </c>
      <c r="T131" s="147">
        <f t="shared" si="3"/>
        <v>1.7399999999999998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8" t="s">
        <v>122</v>
      </c>
      <c r="AT131" s="148" t="s">
        <v>118</v>
      </c>
      <c r="AU131" s="148" t="s">
        <v>123</v>
      </c>
      <c r="AY131" s="14" t="s">
        <v>116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4" t="s">
        <v>123</v>
      </c>
      <c r="BK131" s="150">
        <f t="shared" si="9"/>
        <v>0</v>
      </c>
      <c r="BL131" s="14" t="s">
        <v>122</v>
      </c>
      <c r="BM131" s="148" t="s">
        <v>128</v>
      </c>
    </row>
    <row r="132" spans="1:65" s="2" customFormat="1" ht="24.2" customHeight="1">
      <c r="A132" s="29"/>
      <c r="B132" s="136"/>
      <c r="C132" s="137" t="s">
        <v>129</v>
      </c>
      <c r="D132" s="137" t="s">
        <v>118</v>
      </c>
      <c r="E132" s="138" t="s">
        <v>130</v>
      </c>
      <c r="F132" s="139" t="s">
        <v>131</v>
      </c>
      <c r="G132" s="140" t="s">
        <v>132</v>
      </c>
      <c r="H132" s="141">
        <v>6</v>
      </c>
      <c r="I132" s="142"/>
      <c r="J132" s="141">
        <f t="shared" si="0"/>
        <v>0</v>
      </c>
      <c r="K132" s="143"/>
      <c r="L132" s="30"/>
      <c r="M132" s="144" t="s">
        <v>1</v>
      </c>
      <c r="N132" s="145" t="s">
        <v>40</v>
      </c>
      <c r="O132" s="55"/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8" t="s">
        <v>122</v>
      </c>
      <c r="AT132" s="148" t="s">
        <v>118</v>
      </c>
      <c r="AU132" s="148" t="s">
        <v>123</v>
      </c>
      <c r="AY132" s="14" t="s">
        <v>116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4" t="s">
        <v>123</v>
      </c>
      <c r="BK132" s="150">
        <f t="shared" si="9"/>
        <v>0</v>
      </c>
      <c r="BL132" s="14" t="s">
        <v>122</v>
      </c>
      <c r="BM132" s="148" t="s">
        <v>133</v>
      </c>
    </row>
    <row r="133" spans="1:65" s="2" customFormat="1" ht="24.2" customHeight="1">
      <c r="A133" s="29"/>
      <c r="B133" s="136"/>
      <c r="C133" s="137" t="s">
        <v>122</v>
      </c>
      <c r="D133" s="137" t="s">
        <v>118</v>
      </c>
      <c r="E133" s="138" t="s">
        <v>134</v>
      </c>
      <c r="F133" s="139" t="s">
        <v>135</v>
      </c>
      <c r="G133" s="140" t="s">
        <v>132</v>
      </c>
      <c r="H133" s="141">
        <v>2</v>
      </c>
      <c r="I133" s="142"/>
      <c r="J133" s="141">
        <f t="shared" si="0"/>
        <v>0</v>
      </c>
      <c r="K133" s="143"/>
      <c r="L133" s="30"/>
      <c r="M133" s="144" t="s">
        <v>1</v>
      </c>
      <c r="N133" s="145" t="s">
        <v>40</v>
      </c>
      <c r="O133" s="55"/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8" t="s">
        <v>122</v>
      </c>
      <c r="AT133" s="148" t="s">
        <v>118</v>
      </c>
      <c r="AU133" s="148" t="s">
        <v>123</v>
      </c>
      <c r="AY133" s="14" t="s">
        <v>116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4" t="s">
        <v>123</v>
      </c>
      <c r="BK133" s="150">
        <f t="shared" si="9"/>
        <v>0</v>
      </c>
      <c r="BL133" s="14" t="s">
        <v>122</v>
      </c>
      <c r="BM133" s="148" t="s">
        <v>136</v>
      </c>
    </row>
    <row r="134" spans="1:65" s="2" customFormat="1" ht="24.2" customHeight="1">
      <c r="A134" s="29"/>
      <c r="B134" s="136"/>
      <c r="C134" s="137" t="s">
        <v>137</v>
      </c>
      <c r="D134" s="137" t="s">
        <v>118</v>
      </c>
      <c r="E134" s="138" t="s">
        <v>138</v>
      </c>
      <c r="F134" s="139" t="s">
        <v>139</v>
      </c>
      <c r="G134" s="140" t="s">
        <v>132</v>
      </c>
      <c r="H134" s="141">
        <v>2</v>
      </c>
      <c r="I134" s="142"/>
      <c r="J134" s="141">
        <f t="shared" si="0"/>
        <v>0</v>
      </c>
      <c r="K134" s="143"/>
      <c r="L134" s="30"/>
      <c r="M134" s="144" t="s">
        <v>1</v>
      </c>
      <c r="N134" s="145" t="s">
        <v>40</v>
      </c>
      <c r="O134" s="55"/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8" t="s">
        <v>122</v>
      </c>
      <c r="AT134" s="148" t="s">
        <v>118</v>
      </c>
      <c r="AU134" s="148" t="s">
        <v>123</v>
      </c>
      <c r="AY134" s="14" t="s">
        <v>116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4" t="s">
        <v>123</v>
      </c>
      <c r="BK134" s="150">
        <f t="shared" si="9"/>
        <v>0</v>
      </c>
      <c r="BL134" s="14" t="s">
        <v>122</v>
      </c>
      <c r="BM134" s="148" t="s">
        <v>140</v>
      </c>
    </row>
    <row r="135" spans="1:65" s="2" customFormat="1" ht="24.2" customHeight="1">
      <c r="A135" s="29"/>
      <c r="B135" s="136"/>
      <c r="C135" s="137" t="s">
        <v>141</v>
      </c>
      <c r="D135" s="137" t="s">
        <v>118</v>
      </c>
      <c r="E135" s="138" t="s">
        <v>142</v>
      </c>
      <c r="F135" s="139" t="s">
        <v>143</v>
      </c>
      <c r="G135" s="140" t="s">
        <v>132</v>
      </c>
      <c r="H135" s="141">
        <v>4.8</v>
      </c>
      <c r="I135" s="142"/>
      <c r="J135" s="141">
        <f t="shared" si="0"/>
        <v>0</v>
      </c>
      <c r="K135" s="143"/>
      <c r="L135" s="30"/>
      <c r="M135" s="144" t="s">
        <v>1</v>
      </c>
      <c r="N135" s="145" t="s">
        <v>40</v>
      </c>
      <c r="O135" s="55"/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122</v>
      </c>
      <c r="AT135" s="148" t="s">
        <v>118</v>
      </c>
      <c r="AU135" s="148" t="s">
        <v>123</v>
      </c>
      <c r="AY135" s="14" t="s">
        <v>116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4" t="s">
        <v>123</v>
      </c>
      <c r="BK135" s="150">
        <f t="shared" si="9"/>
        <v>0</v>
      </c>
      <c r="BL135" s="14" t="s">
        <v>122</v>
      </c>
      <c r="BM135" s="148" t="s">
        <v>144</v>
      </c>
    </row>
    <row r="136" spans="1:65" s="2" customFormat="1" ht="24.2" customHeight="1">
      <c r="A136" s="29"/>
      <c r="B136" s="136"/>
      <c r="C136" s="137" t="s">
        <v>145</v>
      </c>
      <c r="D136" s="137" t="s">
        <v>118</v>
      </c>
      <c r="E136" s="138" t="s">
        <v>146</v>
      </c>
      <c r="F136" s="139" t="s">
        <v>147</v>
      </c>
      <c r="G136" s="140" t="s">
        <v>132</v>
      </c>
      <c r="H136" s="141">
        <v>27.6</v>
      </c>
      <c r="I136" s="142"/>
      <c r="J136" s="141">
        <f t="shared" si="0"/>
        <v>0</v>
      </c>
      <c r="K136" s="143"/>
      <c r="L136" s="30"/>
      <c r="M136" s="144" t="s">
        <v>1</v>
      </c>
      <c r="N136" s="145" t="s">
        <v>40</v>
      </c>
      <c r="O136" s="55"/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8" t="s">
        <v>122</v>
      </c>
      <c r="AT136" s="148" t="s">
        <v>118</v>
      </c>
      <c r="AU136" s="148" t="s">
        <v>123</v>
      </c>
      <c r="AY136" s="14" t="s">
        <v>116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4" t="s">
        <v>123</v>
      </c>
      <c r="BK136" s="150">
        <f t="shared" si="9"/>
        <v>0</v>
      </c>
      <c r="BL136" s="14" t="s">
        <v>122</v>
      </c>
      <c r="BM136" s="148" t="s">
        <v>148</v>
      </c>
    </row>
    <row r="137" spans="1:65" s="2" customFormat="1" ht="37.9" customHeight="1">
      <c r="A137" s="29"/>
      <c r="B137" s="136"/>
      <c r="C137" s="137" t="s">
        <v>149</v>
      </c>
      <c r="D137" s="137" t="s">
        <v>118</v>
      </c>
      <c r="E137" s="138" t="s">
        <v>150</v>
      </c>
      <c r="F137" s="139" t="s">
        <v>151</v>
      </c>
      <c r="G137" s="140" t="s">
        <v>132</v>
      </c>
      <c r="H137" s="141">
        <v>27.6</v>
      </c>
      <c r="I137" s="142"/>
      <c r="J137" s="141">
        <f t="shared" si="0"/>
        <v>0</v>
      </c>
      <c r="K137" s="143"/>
      <c r="L137" s="30"/>
      <c r="M137" s="144" t="s">
        <v>1</v>
      </c>
      <c r="N137" s="145" t="s">
        <v>40</v>
      </c>
      <c r="O137" s="55"/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122</v>
      </c>
      <c r="AT137" s="148" t="s">
        <v>118</v>
      </c>
      <c r="AU137" s="148" t="s">
        <v>123</v>
      </c>
      <c r="AY137" s="14" t="s">
        <v>116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4" t="s">
        <v>123</v>
      </c>
      <c r="BK137" s="150">
        <f t="shared" si="9"/>
        <v>0</v>
      </c>
      <c r="BL137" s="14" t="s">
        <v>122</v>
      </c>
      <c r="BM137" s="148" t="s">
        <v>152</v>
      </c>
    </row>
    <row r="138" spans="1:65" s="2" customFormat="1" ht="24.2" customHeight="1">
      <c r="A138" s="29"/>
      <c r="B138" s="136"/>
      <c r="C138" s="137" t="s">
        <v>153</v>
      </c>
      <c r="D138" s="137" t="s">
        <v>118</v>
      </c>
      <c r="E138" s="138" t="s">
        <v>154</v>
      </c>
      <c r="F138" s="139" t="s">
        <v>155</v>
      </c>
      <c r="G138" s="140" t="s">
        <v>132</v>
      </c>
      <c r="H138" s="141">
        <v>4.8</v>
      </c>
      <c r="I138" s="142"/>
      <c r="J138" s="141">
        <f t="shared" si="0"/>
        <v>0</v>
      </c>
      <c r="K138" s="143"/>
      <c r="L138" s="30"/>
      <c r="M138" s="144" t="s">
        <v>1</v>
      </c>
      <c r="N138" s="145" t="s">
        <v>40</v>
      </c>
      <c r="O138" s="55"/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8" t="s">
        <v>122</v>
      </c>
      <c r="AT138" s="148" t="s">
        <v>118</v>
      </c>
      <c r="AU138" s="148" t="s">
        <v>123</v>
      </c>
      <c r="AY138" s="14" t="s">
        <v>116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4" t="s">
        <v>123</v>
      </c>
      <c r="BK138" s="150">
        <f t="shared" si="9"/>
        <v>0</v>
      </c>
      <c r="BL138" s="14" t="s">
        <v>122</v>
      </c>
      <c r="BM138" s="148" t="s">
        <v>156</v>
      </c>
    </row>
    <row r="139" spans="1:65" s="2" customFormat="1" ht="24.2" customHeight="1">
      <c r="A139" s="29"/>
      <c r="B139" s="136"/>
      <c r="C139" s="137" t="s">
        <v>157</v>
      </c>
      <c r="D139" s="137" t="s">
        <v>118</v>
      </c>
      <c r="E139" s="138" t="s">
        <v>158</v>
      </c>
      <c r="F139" s="139" t="s">
        <v>159</v>
      </c>
      <c r="G139" s="140" t="s">
        <v>132</v>
      </c>
      <c r="H139" s="141">
        <v>13.8</v>
      </c>
      <c r="I139" s="142"/>
      <c r="J139" s="141">
        <f t="shared" si="0"/>
        <v>0</v>
      </c>
      <c r="K139" s="143"/>
      <c r="L139" s="30"/>
      <c r="M139" s="144" t="s">
        <v>1</v>
      </c>
      <c r="N139" s="145" t="s">
        <v>40</v>
      </c>
      <c r="O139" s="55"/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8" t="s">
        <v>122</v>
      </c>
      <c r="AT139" s="148" t="s">
        <v>118</v>
      </c>
      <c r="AU139" s="148" t="s">
        <v>123</v>
      </c>
      <c r="AY139" s="14" t="s">
        <v>116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4" t="s">
        <v>123</v>
      </c>
      <c r="BK139" s="150">
        <f t="shared" si="9"/>
        <v>0</v>
      </c>
      <c r="BL139" s="14" t="s">
        <v>122</v>
      </c>
      <c r="BM139" s="148" t="s">
        <v>160</v>
      </c>
    </row>
    <row r="140" spans="1:65" s="2" customFormat="1" ht="37.9" customHeight="1">
      <c r="A140" s="29"/>
      <c r="B140" s="136"/>
      <c r="C140" s="137" t="s">
        <v>161</v>
      </c>
      <c r="D140" s="137" t="s">
        <v>118</v>
      </c>
      <c r="E140" s="138" t="s">
        <v>162</v>
      </c>
      <c r="F140" s="139" t="s">
        <v>163</v>
      </c>
      <c r="G140" s="140" t="s">
        <v>132</v>
      </c>
      <c r="H140" s="141">
        <v>27.6</v>
      </c>
      <c r="I140" s="142"/>
      <c r="J140" s="141">
        <f t="shared" si="0"/>
        <v>0</v>
      </c>
      <c r="K140" s="143"/>
      <c r="L140" s="30"/>
      <c r="M140" s="144" t="s">
        <v>1</v>
      </c>
      <c r="N140" s="145" t="s">
        <v>40</v>
      </c>
      <c r="O140" s="55"/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8" t="s">
        <v>122</v>
      </c>
      <c r="AT140" s="148" t="s">
        <v>118</v>
      </c>
      <c r="AU140" s="148" t="s">
        <v>123</v>
      </c>
      <c r="AY140" s="14" t="s">
        <v>116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4" t="s">
        <v>123</v>
      </c>
      <c r="BK140" s="150">
        <f t="shared" si="9"/>
        <v>0</v>
      </c>
      <c r="BL140" s="14" t="s">
        <v>122</v>
      </c>
      <c r="BM140" s="148" t="s">
        <v>164</v>
      </c>
    </row>
    <row r="141" spans="1:65" s="2" customFormat="1" ht="24.2" customHeight="1">
      <c r="A141" s="29"/>
      <c r="B141" s="136"/>
      <c r="C141" s="137" t="s">
        <v>165</v>
      </c>
      <c r="D141" s="137" t="s">
        <v>118</v>
      </c>
      <c r="E141" s="138" t="s">
        <v>166</v>
      </c>
      <c r="F141" s="139" t="s">
        <v>167</v>
      </c>
      <c r="G141" s="140" t="s">
        <v>132</v>
      </c>
      <c r="H141" s="141">
        <v>3</v>
      </c>
      <c r="I141" s="142"/>
      <c r="J141" s="141">
        <f t="shared" si="0"/>
        <v>0</v>
      </c>
      <c r="K141" s="143"/>
      <c r="L141" s="30"/>
      <c r="M141" s="144" t="s">
        <v>1</v>
      </c>
      <c r="N141" s="145" t="s">
        <v>40</v>
      </c>
      <c r="O141" s="55"/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8" t="s">
        <v>122</v>
      </c>
      <c r="AT141" s="148" t="s">
        <v>118</v>
      </c>
      <c r="AU141" s="148" t="s">
        <v>123</v>
      </c>
      <c r="AY141" s="14" t="s">
        <v>116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4" t="s">
        <v>123</v>
      </c>
      <c r="BK141" s="150">
        <f t="shared" si="9"/>
        <v>0</v>
      </c>
      <c r="BL141" s="14" t="s">
        <v>122</v>
      </c>
      <c r="BM141" s="148" t="s">
        <v>168</v>
      </c>
    </row>
    <row r="142" spans="1:65" s="2" customFormat="1" ht="14.45" customHeight="1">
      <c r="A142" s="29"/>
      <c r="B142" s="136"/>
      <c r="C142" s="151" t="s">
        <v>169</v>
      </c>
      <c r="D142" s="151" t="s">
        <v>170</v>
      </c>
      <c r="E142" s="152" t="s">
        <v>171</v>
      </c>
      <c r="F142" s="153" t="s">
        <v>172</v>
      </c>
      <c r="G142" s="154" t="s">
        <v>173</v>
      </c>
      <c r="H142" s="155">
        <v>5.0999999999999996</v>
      </c>
      <c r="I142" s="156"/>
      <c r="J142" s="155">
        <f t="shared" si="0"/>
        <v>0</v>
      </c>
      <c r="K142" s="157"/>
      <c r="L142" s="158"/>
      <c r="M142" s="159" t="s">
        <v>1</v>
      </c>
      <c r="N142" s="160" t="s">
        <v>40</v>
      </c>
      <c r="O142" s="55"/>
      <c r="P142" s="146">
        <f t="shared" si="1"/>
        <v>0</v>
      </c>
      <c r="Q142" s="146">
        <v>1</v>
      </c>
      <c r="R142" s="146">
        <f t="shared" si="2"/>
        <v>5.0999999999999996</v>
      </c>
      <c r="S142" s="146">
        <v>0</v>
      </c>
      <c r="T142" s="14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149</v>
      </c>
      <c r="AT142" s="148" t="s">
        <v>170</v>
      </c>
      <c r="AU142" s="148" t="s">
        <v>123</v>
      </c>
      <c r="AY142" s="14" t="s">
        <v>116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4" t="s">
        <v>123</v>
      </c>
      <c r="BK142" s="150">
        <f t="shared" si="9"/>
        <v>0</v>
      </c>
      <c r="BL142" s="14" t="s">
        <v>122</v>
      </c>
      <c r="BM142" s="148" t="s">
        <v>174</v>
      </c>
    </row>
    <row r="143" spans="1:65" s="2" customFormat="1" ht="37.9" customHeight="1">
      <c r="A143" s="29"/>
      <c r="B143" s="136"/>
      <c r="C143" s="137" t="s">
        <v>175</v>
      </c>
      <c r="D143" s="137" t="s">
        <v>118</v>
      </c>
      <c r="E143" s="138" t="s">
        <v>176</v>
      </c>
      <c r="F143" s="139" t="s">
        <v>177</v>
      </c>
      <c r="G143" s="140" t="s">
        <v>132</v>
      </c>
      <c r="H143" s="141">
        <v>21.6</v>
      </c>
      <c r="I143" s="142"/>
      <c r="J143" s="141">
        <f t="shared" si="0"/>
        <v>0</v>
      </c>
      <c r="K143" s="143"/>
      <c r="L143" s="30"/>
      <c r="M143" s="144" t="s">
        <v>1</v>
      </c>
      <c r="N143" s="145" t="s">
        <v>40</v>
      </c>
      <c r="O143" s="55"/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8" t="s">
        <v>122</v>
      </c>
      <c r="AT143" s="148" t="s">
        <v>118</v>
      </c>
      <c r="AU143" s="148" t="s">
        <v>123</v>
      </c>
      <c r="AY143" s="14" t="s">
        <v>116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4" t="s">
        <v>123</v>
      </c>
      <c r="BK143" s="150">
        <f t="shared" si="9"/>
        <v>0</v>
      </c>
      <c r="BL143" s="14" t="s">
        <v>122</v>
      </c>
      <c r="BM143" s="148" t="s">
        <v>178</v>
      </c>
    </row>
    <row r="144" spans="1:65" s="12" customFormat="1" ht="22.9" customHeight="1">
      <c r="B144" s="123"/>
      <c r="D144" s="124" t="s">
        <v>73</v>
      </c>
      <c r="E144" s="134" t="s">
        <v>123</v>
      </c>
      <c r="F144" s="134" t="s">
        <v>179</v>
      </c>
      <c r="I144" s="126"/>
      <c r="J144" s="135">
        <f>BK144</f>
        <v>0</v>
      </c>
      <c r="L144" s="123"/>
      <c r="M144" s="128"/>
      <c r="N144" s="129"/>
      <c r="O144" s="129"/>
      <c r="P144" s="130">
        <f>SUM(P145:P146)</f>
        <v>0</v>
      </c>
      <c r="Q144" s="129"/>
      <c r="R144" s="130">
        <f>SUM(R145:R146)</f>
        <v>6.9514199999999997</v>
      </c>
      <c r="S144" s="129"/>
      <c r="T144" s="131">
        <f>SUM(T145:T146)</f>
        <v>0</v>
      </c>
      <c r="AR144" s="124" t="s">
        <v>79</v>
      </c>
      <c r="AT144" s="132" t="s">
        <v>73</v>
      </c>
      <c r="AU144" s="132" t="s">
        <v>79</v>
      </c>
      <c r="AY144" s="124" t="s">
        <v>116</v>
      </c>
      <c r="BK144" s="133">
        <f>SUM(BK145:BK146)</f>
        <v>0</v>
      </c>
    </row>
    <row r="145" spans="1:65" s="2" customFormat="1" ht="14.45" customHeight="1">
      <c r="A145" s="29"/>
      <c r="B145" s="136"/>
      <c r="C145" s="137" t="s">
        <v>180</v>
      </c>
      <c r="D145" s="137" t="s">
        <v>118</v>
      </c>
      <c r="E145" s="138" t="s">
        <v>181</v>
      </c>
      <c r="F145" s="139" t="s">
        <v>182</v>
      </c>
      <c r="G145" s="140" t="s">
        <v>127</v>
      </c>
      <c r="H145" s="141">
        <v>27</v>
      </c>
      <c r="I145" s="142"/>
      <c r="J145" s="141">
        <f>ROUND(I145*H145,3)</f>
        <v>0</v>
      </c>
      <c r="K145" s="143"/>
      <c r="L145" s="30"/>
      <c r="M145" s="144" t="s">
        <v>1</v>
      </c>
      <c r="N145" s="145" t="s">
        <v>40</v>
      </c>
      <c r="O145" s="55"/>
      <c r="P145" s="146">
        <f>O145*H145</f>
        <v>0</v>
      </c>
      <c r="Q145" s="146">
        <v>0.25725999999999999</v>
      </c>
      <c r="R145" s="146">
        <f>Q145*H145</f>
        <v>6.9460199999999999</v>
      </c>
      <c r="S145" s="146">
        <v>0</v>
      </c>
      <c r="T145" s="147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8" t="s">
        <v>122</v>
      </c>
      <c r="AT145" s="148" t="s">
        <v>118</v>
      </c>
      <c r="AU145" s="148" t="s">
        <v>123</v>
      </c>
      <c r="AY145" s="14" t="s">
        <v>116</v>
      </c>
      <c r="BE145" s="149">
        <f>IF(N145="základná",J145,0)</f>
        <v>0</v>
      </c>
      <c r="BF145" s="149">
        <f>IF(N145="znížená",J145,0)</f>
        <v>0</v>
      </c>
      <c r="BG145" s="149">
        <f>IF(N145="zákl. prenesená",J145,0)</f>
        <v>0</v>
      </c>
      <c r="BH145" s="149">
        <f>IF(N145="zníž. prenesená",J145,0)</f>
        <v>0</v>
      </c>
      <c r="BI145" s="149">
        <f>IF(N145="nulová",J145,0)</f>
        <v>0</v>
      </c>
      <c r="BJ145" s="14" t="s">
        <v>123</v>
      </c>
      <c r="BK145" s="150">
        <f>ROUND(I145*H145,3)</f>
        <v>0</v>
      </c>
      <c r="BL145" s="14" t="s">
        <v>122</v>
      </c>
      <c r="BM145" s="148" t="s">
        <v>183</v>
      </c>
    </row>
    <row r="146" spans="1:65" s="2" customFormat="1" ht="14.45" customHeight="1">
      <c r="A146" s="29"/>
      <c r="B146" s="136"/>
      <c r="C146" s="137" t="s">
        <v>184</v>
      </c>
      <c r="D146" s="137" t="s">
        <v>118</v>
      </c>
      <c r="E146" s="138" t="s">
        <v>185</v>
      </c>
      <c r="F146" s="139" t="s">
        <v>186</v>
      </c>
      <c r="G146" s="140" t="s">
        <v>127</v>
      </c>
      <c r="H146" s="141">
        <v>27</v>
      </c>
      <c r="I146" s="142"/>
      <c r="J146" s="141">
        <f>ROUND(I146*H146,3)</f>
        <v>0</v>
      </c>
      <c r="K146" s="143"/>
      <c r="L146" s="30"/>
      <c r="M146" s="144" t="s">
        <v>1</v>
      </c>
      <c r="N146" s="145" t="s">
        <v>40</v>
      </c>
      <c r="O146" s="55"/>
      <c r="P146" s="146">
        <f>O146*H146</f>
        <v>0</v>
      </c>
      <c r="Q146" s="146">
        <v>2.0000000000000001E-4</v>
      </c>
      <c r="R146" s="146">
        <f>Q146*H146</f>
        <v>5.4000000000000003E-3</v>
      </c>
      <c r="S146" s="146">
        <v>0</v>
      </c>
      <c r="T146" s="14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122</v>
      </c>
      <c r="AT146" s="148" t="s">
        <v>118</v>
      </c>
      <c r="AU146" s="148" t="s">
        <v>123</v>
      </c>
      <c r="AY146" s="14" t="s">
        <v>116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4" t="s">
        <v>123</v>
      </c>
      <c r="BK146" s="150">
        <f>ROUND(I146*H146,3)</f>
        <v>0</v>
      </c>
      <c r="BL146" s="14" t="s">
        <v>122</v>
      </c>
      <c r="BM146" s="148" t="s">
        <v>187</v>
      </c>
    </row>
    <row r="147" spans="1:65" s="12" customFormat="1" ht="22.9" customHeight="1">
      <c r="B147" s="123"/>
      <c r="D147" s="124" t="s">
        <v>73</v>
      </c>
      <c r="E147" s="134" t="s">
        <v>129</v>
      </c>
      <c r="F147" s="134" t="s">
        <v>188</v>
      </c>
      <c r="I147" s="126"/>
      <c r="J147" s="135">
        <f>BK147</f>
        <v>0</v>
      </c>
      <c r="L147" s="123"/>
      <c r="M147" s="128"/>
      <c r="N147" s="129"/>
      <c r="O147" s="129"/>
      <c r="P147" s="130">
        <f>SUM(P148:P154)</f>
        <v>0</v>
      </c>
      <c r="Q147" s="129"/>
      <c r="R147" s="130">
        <f>SUM(R148:R154)</f>
        <v>3.0692306399999998</v>
      </c>
      <c r="S147" s="129"/>
      <c r="T147" s="131">
        <f>SUM(T148:T154)</f>
        <v>3.0000000000000001E-3</v>
      </c>
      <c r="AR147" s="124" t="s">
        <v>79</v>
      </c>
      <c r="AT147" s="132" t="s">
        <v>73</v>
      </c>
      <c r="AU147" s="132" t="s">
        <v>79</v>
      </c>
      <c r="AY147" s="124" t="s">
        <v>116</v>
      </c>
      <c r="BK147" s="133">
        <f>SUM(BK148:BK154)</f>
        <v>0</v>
      </c>
    </row>
    <row r="148" spans="1:65" s="2" customFormat="1" ht="24.2" customHeight="1">
      <c r="A148" s="29"/>
      <c r="B148" s="136"/>
      <c r="C148" s="137" t="s">
        <v>189</v>
      </c>
      <c r="D148" s="137" t="s">
        <v>118</v>
      </c>
      <c r="E148" s="138" t="s">
        <v>190</v>
      </c>
      <c r="F148" s="139" t="s">
        <v>191</v>
      </c>
      <c r="G148" s="140" t="s">
        <v>132</v>
      </c>
      <c r="H148" s="141">
        <v>1.2</v>
      </c>
      <c r="I148" s="142"/>
      <c r="J148" s="141">
        <f t="shared" ref="J148:J154" si="10">ROUND(I148*H148,3)</f>
        <v>0</v>
      </c>
      <c r="K148" s="143"/>
      <c r="L148" s="30"/>
      <c r="M148" s="144" t="s">
        <v>1</v>
      </c>
      <c r="N148" s="145" t="s">
        <v>40</v>
      </c>
      <c r="O148" s="55"/>
      <c r="P148" s="146">
        <f t="shared" ref="P148:P154" si="11">O148*H148</f>
        <v>0</v>
      </c>
      <c r="Q148" s="146">
        <v>2.40178</v>
      </c>
      <c r="R148" s="146">
        <f t="shared" ref="R148:R154" si="12">Q148*H148</f>
        <v>2.882136</v>
      </c>
      <c r="S148" s="146">
        <v>0</v>
      </c>
      <c r="T148" s="147">
        <f t="shared" ref="T148:T154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8" t="s">
        <v>122</v>
      </c>
      <c r="AT148" s="148" t="s">
        <v>118</v>
      </c>
      <c r="AU148" s="148" t="s">
        <v>123</v>
      </c>
      <c r="AY148" s="14" t="s">
        <v>116</v>
      </c>
      <c r="BE148" s="149">
        <f t="shared" ref="BE148:BE154" si="14">IF(N148="základná",J148,0)</f>
        <v>0</v>
      </c>
      <c r="BF148" s="149">
        <f t="shared" ref="BF148:BF154" si="15">IF(N148="znížená",J148,0)</f>
        <v>0</v>
      </c>
      <c r="BG148" s="149">
        <f t="shared" ref="BG148:BG154" si="16">IF(N148="zákl. prenesená",J148,0)</f>
        <v>0</v>
      </c>
      <c r="BH148" s="149">
        <f t="shared" ref="BH148:BH154" si="17">IF(N148="zníž. prenesená",J148,0)</f>
        <v>0</v>
      </c>
      <c r="BI148" s="149">
        <f t="shared" ref="BI148:BI154" si="18">IF(N148="nulová",J148,0)</f>
        <v>0</v>
      </c>
      <c r="BJ148" s="14" t="s">
        <v>123</v>
      </c>
      <c r="BK148" s="150">
        <f t="shared" ref="BK148:BK154" si="19">ROUND(I148*H148,3)</f>
        <v>0</v>
      </c>
      <c r="BL148" s="14" t="s">
        <v>122</v>
      </c>
      <c r="BM148" s="148" t="s">
        <v>192</v>
      </c>
    </row>
    <row r="149" spans="1:65" s="2" customFormat="1" ht="24.2" customHeight="1">
      <c r="A149" s="29"/>
      <c r="B149" s="136"/>
      <c r="C149" s="137" t="s">
        <v>193</v>
      </c>
      <c r="D149" s="137" t="s">
        <v>118</v>
      </c>
      <c r="E149" s="138" t="s">
        <v>194</v>
      </c>
      <c r="F149" s="139" t="s">
        <v>195</v>
      </c>
      <c r="G149" s="140" t="s">
        <v>121</v>
      </c>
      <c r="H149" s="141">
        <v>16</v>
      </c>
      <c r="I149" s="142"/>
      <c r="J149" s="141">
        <f t="shared" si="10"/>
        <v>0</v>
      </c>
      <c r="K149" s="143"/>
      <c r="L149" s="30"/>
      <c r="M149" s="144" t="s">
        <v>1</v>
      </c>
      <c r="N149" s="145" t="s">
        <v>40</v>
      </c>
      <c r="O149" s="55"/>
      <c r="P149" s="146">
        <f t="shared" si="11"/>
        <v>0</v>
      </c>
      <c r="Q149" s="146">
        <v>4.8199999999999996E-3</v>
      </c>
      <c r="R149" s="146">
        <f t="shared" si="12"/>
        <v>7.7119999999999994E-2</v>
      </c>
      <c r="S149" s="146">
        <v>0</v>
      </c>
      <c r="T149" s="147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8" t="s">
        <v>122</v>
      </c>
      <c r="AT149" s="148" t="s">
        <v>118</v>
      </c>
      <c r="AU149" s="148" t="s">
        <v>123</v>
      </c>
      <c r="AY149" s="14" t="s">
        <v>116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14" t="s">
        <v>123</v>
      </c>
      <c r="BK149" s="150">
        <f t="shared" si="19"/>
        <v>0</v>
      </c>
      <c r="BL149" s="14" t="s">
        <v>122</v>
      </c>
      <c r="BM149" s="148" t="s">
        <v>196</v>
      </c>
    </row>
    <row r="150" spans="1:65" s="2" customFormat="1" ht="24.2" customHeight="1">
      <c r="A150" s="29"/>
      <c r="B150" s="136"/>
      <c r="C150" s="137" t="s">
        <v>197</v>
      </c>
      <c r="D150" s="137" t="s">
        <v>118</v>
      </c>
      <c r="E150" s="138" t="s">
        <v>198</v>
      </c>
      <c r="F150" s="139" t="s">
        <v>199</v>
      </c>
      <c r="G150" s="140" t="s">
        <v>121</v>
      </c>
      <c r="H150" s="141">
        <v>16</v>
      </c>
      <c r="I150" s="142"/>
      <c r="J150" s="141">
        <f t="shared" si="10"/>
        <v>0</v>
      </c>
      <c r="K150" s="143"/>
      <c r="L150" s="30"/>
      <c r="M150" s="144" t="s">
        <v>1</v>
      </c>
      <c r="N150" s="145" t="s">
        <v>40</v>
      </c>
      <c r="O150" s="55"/>
      <c r="P150" s="146">
        <f t="shared" si="11"/>
        <v>0</v>
      </c>
      <c r="Q150" s="146">
        <v>0</v>
      </c>
      <c r="R150" s="146">
        <f t="shared" si="12"/>
        <v>0</v>
      </c>
      <c r="S150" s="146">
        <v>0</v>
      </c>
      <c r="T150" s="147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8" t="s">
        <v>122</v>
      </c>
      <c r="AT150" s="148" t="s">
        <v>118</v>
      </c>
      <c r="AU150" s="148" t="s">
        <v>123</v>
      </c>
      <c r="AY150" s="14" t="s">
        <v>116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14" t="s">
        <v>123</v>
      </c>
      <c r="BK150" s="150">
        <f t="shared" si="19"/>
        <v>0</v>
      </c>
      <c r="BL150" s="14" t="s">
        <v>122</v>
      </c>
      <c r="BM150" s="148" t="s">
        <v>200</v>
      </c>
    </row>
    <row r="151" spans="1:65" s="2" customFormat="1" ht="24.2" customHeight="1">
      <c r="A151" s="29"/>
      <c r="B151" s="136"/>
      <c r="C151" s="137" t="s">
        <v>7</v>
      </c>
      <c r="D151" s="137" t="s">
        <v>118</v>
      </c>
      <c r="E151" s="138" t="s">
        <v>201</v>
      </c>
      <c r="F151" s="139" t="s">
        <v>202</v>
      </c>
      <c r="G151" s="140" t="s">
        <v>173</v>
      </c>
      <c r="H151" s="141">
        <v>5.8999999999999997E-2</v>
      </c>
      <c r="I151" s="142"/>
      <c r="J151" s="141">
        <f t="shared" si="10"/>
        <v>0</v>
      </c>
      <c r="K151" s="143"/>
      <c r="L151" s="30"/>
      <c r="M151" s="144" t="s">
        <v>1</v>
      </c>
      <c r="N151" s="145" t="s">
        <v>40</v>
      </c>
      <c r="O151" s="55"/>
      <c r="P151" s="146">
        <f t="shared" si="11"/>
        <v>0</v>
      </c>
      <c r="Q151" s="146">
        <v>1.20296</v>
      </c>
      <c r="R151" s="146">
        <f t="shared" si="12"/>
        <v>7.0974639999999992E-2</v>
      </c>
      <c r="S151" s="146">
        <v>0</v>
      </c>
      <c r="T151" s="147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8" t="s">
        <v>122</v>
      </c>
      <c r="AT151" s="148" t="s">
        <v>118</v>
      </c>
      <c r="AU151" s="148" t="s">
        <v>123</v>
      </c>
      <c r="AY151" s="14" t="s">
        <v>116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4" t="s">
        <v>123</v>
      </c>
      <c r="BK151" s="150">
        <f t="shared" si="19"/>
        <v>0</v>
      </c>
      <c r="BL151" s="14" t="s">
        <v>122</v>
      </c>
      <c r="BM151" s="148" t="s">
        <v>203</v>
      </c>
    </row>
    <row r="152" spans="1:65" s="2" customFormat="1" ht="24.2" customHeight="1">
      <c r="A152" s="29"/>
      <c r="B152" s="136"/>
      <c r="C152" s="137" t="s">
        <v>204</v>
      </c>
      <c r="D152" s="137" t="s">
        <v>118</v>
      </c>
      <c r="E152" s="138" t="s">
        <v>205</v>
      </c>
      <c r="F152" s="139" t="s">
        <v>206</v>
      </c>
      <c r="G152" s="140" t="s">
        <v>207</v>
      </c>
      <c r="H152" s="141">
        <v>300</v>
      </c>
      <c r="I152" s="142"/>
      <c r="J152" s="141">
        <f t="shared" si="10"/>
        <v>0</v>
      </c>
      <c r="K152" s="143"/>
      <c r="L152" s="30"/>
      <c r="M152" s="144" t="s">
        <v>1</v>
      </c>
      <c r="N152" s="145" t="s">
        <v>40</v>
      </c>
      <c r="O152" s="55"/>
      <c r="P152" s="146">
        <f t="shared" si="11"/>
        <v>0</v>
      </c>
      <c r="Q152" s="146">
        <v>0</v>
      </c>
      <c r="R152" s="146">
        <f t="shared" si="12"/>
        <v>0</v>
      </c>
      <c r="S152" s="146">
        <v>1.0000000000000001E-5</v>
      </c>
      <c r="T152" s="147">
        <f t="shared" si="13"/>
        <v>3.0000000000000001E-3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122</v>
      </c>
      <c r="AT152" s="148" t="s">
        <v>118</v>
      </c>
      <c r="AU152" s="148" t="s">
        <v>123</v>
      </c>
      <c r="AY152" s="14" t="s">
        <v>116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4" t="s">
        <v>123</v>
      </c>
      <c r="BK152" s="150">
        <f t="shared" si="19"/>
        <v>0</v>
      </c>
      <c r="BL152" s="14" t="s">
        <v>122</v>
      </c>
      <c r="BM152" s="148" t="s">
        <v>208</v>
      </c>
    </row>
    <row r="153" spans="1:65" s="2" customFormat="1" ht="37.9" customHeight="1">
      <c r="A153" s="29"/>
      <c r="B153" s="136"/>
      <c r="C153" s="137" t="s">
        <v>209</v>
      </c>
      <c r="D153" s="137" t="s">
        <v>118</v>
      </c>
      <c r="E153" s="138" t="s">
        <v>210</v>
      </c>
      <c r="F153" s="139" t="s">
        <v>211</v>
      </c>
      <c r="G153" s="140" t="s">
        <v>207</v>
      </c>
      <c r="H153" s="141">
        <v>300</v>
      </c>
      <c r="I153" s="142"/>
      <c r="J153" s="141">
        <f t="shared" si="10"/>
        <v>0</v>
      </c>
      <c r="K153" s="143"/>
      <c r="L153" s="30"/>
      <c r="M153" s="144" t="s">
        <v>1</v>
      </c>
      <c r="N153" s="145" t="s">
        <v>40</v>
      </c>
      <c r="O153" s="55"/>
      <c r="P153" s="146">
        <f t="shared" si="11"/>
        <v>0</v>
      </c>
      <c r="Q153" s="146">
        <v>3.0000000000000001E-5</v>
      </c>
      <c r="R153" s="146">
        <f t="shared" si="12"/>
        <v>9.0000000000000011E-3</v>
      </c>
      <c r="S153" s="146">
        <v>0</v>
      </c>
      <c r="T153" s="147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8" t="s">
        <v>122</v>
      </c>
      <c r="AT153" s="148" t="s">
        <v>118</v>
      </c>
      <c r="AU153" s="148" t="s">
        <v>123</v>
      </c>
      <c r="AY153" s="14" t="s">
        <v>116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14" t="s">
        <v>123</v>
      </c>
      <c r="BK153" s="150">
        <f t="shared" si="19"/>
        <v>0</v>
      </c>
      <c r="BL153" s="14" t="s">
        <v>122</v>
      </c>
      <c r="BM153" s="148" t="s">
        <v>212</v>
      </c>
    </row>
    <row r="154" spans="1:65" s="2" customFormat="1" ht="14.45" customHeight="1">
      <c r="A154" s="29"/>
      <c r="B154" s="136"/>
      <c r="C154" s="151" t="s">
        <v>213</v>
      </c>
      <c r="D154" s="151" t="s">
        <v>170</v>
      </c>
      <c r="E154" s="152" t="s">
        <v>214</v>
      </c>
      <c r="F154" s="153" t="s">
        <v>215</v>
      </c>
      <c r="G154" s="154" t="s">
        <v>173</v>
      </c>
      <c r="H154" s="155">
        <v>0.03</v>
      </c>
      <c r="I154" s="156"/>
      <c r="J154" s="155">
        <f t="shared" si="10"/>
        <v>0</v>
      </c>
      <c r="K154" s="157"/>
      <c r="L154" s="158"/>
      <c r="M154" s="159" t="s">
        <v>1</v>
      </c>
      <c r="N154" s="160" t="s">
        <v>40</v>
      </c>
      <c r="O154" s="55"/>
      <c r="P154" s="146">
        <f t="shared" si="11"/>
        <v>0</v>
      </c>
      <c r="Q154" s="146">
        <v>1</v>
      </c>
      <c r="R154" s="146">
        <f t="shared" si="12"/>
        <v>0.03</v>
      </c>
      <c r="S154" s="146">
        <v>0</v>
      </c>
      <c r="T154" s="147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8" t="s">
        <v>149</v>
      </c>
      <c r="AT154" s="148" t="s">
        <v>170</v>
      </c>
      <c r="AU154" s="148" t="s">
        <v>123</v>
      </c>
      <c r="AY154" s="14" t="s">
        <v>116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4" t="s">
        <v>123</v>
      </c>
      <c r="BK154" s="150">
        <f t="shared" si="19"/>
        <v>0</v>
      </c>
      <c r="BL154" s="14" t="s">
        <v>122</v>
      </c>
      <c r="BM154" s="148" t="s">
        <v>216</v>
      </c>
    </row>
    <row r="155" spans="1:65" s="12" customFormat="1" ht="22.9" customHeight="1">
      <c r="B155" s="123"/>
      <c r="D155" s="124" t="s">
        <v>73</v>
      </c>
      <c r="E155" s="134" t="s">
        <v>137</v>
      </c>
      <c r="F155" s="134" t="s">
        <v>217</v>
      </c>
      <c r="I155" s="126"/>
      <c r="J155" s="135">
        <f>BK155</f>
        <v>0</v>
      </c>
      <c r="L155" s="123"/>
      <c r="M155" s="128"/>
      <c r="N155" s="129"/>
      <c r="O155" s="129"/>
      <c r="P155" s="130">
        <f>SUM(P156:P165)</f>
        <v>0</v>
      </c>
      <c r="Q155" s="129"/>
      <c r="R155" s="130">
        <f>SUM(R156:R165)</f>
        <v>128.99448999999998</v>
      </c>
      <c r="S155" s="129"/>
      <c r="T155" s="131">
        <f>SUM(T156:T165)</f>
        <v>0</v>
      </c>
      <c r="AR155" s="124" t="s">
        <v>79</v>
      </c>
      <c r="AT155" s="132" t="s">
        <v>73</v>
      </c>
      <c r="AU155" s="132" t="s">
        <v>79</v>
      </c>
      <c r="AY155" s="124" t="s">
        <v>116</v>
      </c>
      <c r="BK155" s="133">
        <f>SUM(BK156:BK165)</f>
        <v>0</v>
      </c>
    </row>
    <row r="156" spans="1:65" s="2" customFormat="1" ht="24.2" customHeight="1">
      <c r="A156" s="29"/>
      <c r="B156" s="136"/>
      <c r="C156" s="137" t="s">
        <v>218</v>
      </c>
      <c r="D156" s="137" t="s">
        <v>118</v>
      </c>
      <c r="E156" s="138" t="s">
        <v>219</v>
      </c>
      <c r="F156" s="139" t="s">
        <v>220</v>
      </c>
      <c r="G156" s="140" t="s">
        <v>121</v>
      </c>
      <c r="H156" s="141">
        <v>61</v>
      </c>
      <c r="I156" s="142"/>
      <c r="J156" s="141">
        <f t="shared" ref="J156:J165" si="20">ROUND(I156*H156,3)</f>
        <v>0</v>
      </c>
      <c r="K156" s="143"/>
      <c r="L156" s="30"/>
      <c r="M156" s="144" t="s">
        <v>1</v>
      </c>
      <c r="N156" s="145" t="s">
        <v>40</v>
      </c>
      <c r="O156" s="55"/>
      <c r="P156" s="146">
        <f t="shared" ref="P156:P165" si="21">O156*H156</f>
        <v>0</v>
      </c>
      <c r="Q156" s="146">
        <v>0</v>
      </c>
      <c r="R156" s="146">
        <f t="shared" ref="R156:R165" si="22">Q156*H156</f>
        <v>0</v>
      </c>
      <c r="S156" s="146">
        <v>0</v>
      </c>
      <c r="T156" s="147">
        <f t="shared" ref="T156:T165" si="2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8" t="s">
        <v>122</v>
      </c>
      <c r="AT156" s="148" t="s">
        <v>118</v>
      </c>
      <c r="AU156" s="148" t="s">
        <v>123</v>
      </c>
      <c r="AY156" s="14" t="s">
        <v>116</v>
      </c>
      <c r="BE156" s="149">
        <f t="shared" ref="BE156:BE165" si="24">IF(N156="základná",J156,0)</f>
        <v>0</v>
      </c>
      <c r="BF156" s="149">
        <f t="shared" ref="BF156:BF165" si="25">IF(N156="znížená",J156,0)</f>
        <v>0</v>
      </c>
      <c r="BG156" s="149">
        <f t="shared" ref="BG156:BG165" si="26">IF(N156="zákl. prenesená",J156,0)</f>
        <v>0</v>
      </c>
      <c r="BH156" s="149">
        <f t="shared" ref="BH156:BH165" si="27">IF(N156="zníž. prenesená",J156,0)</f>
        <v>0</v>
      </c>
      <c r="BI156" s="149">
        <f t="shared" ref="BI156:BI165" si="28">IF(N156="nulová",J156,0)</f>
        <v>0</v>
      </c>
      <c r="BJ156" s="14" t="s">
        <v>123</v>
      </c>
      <c r="BK156" s="150">
        <f t="shared" ref="BK156:BK165" si="29">ROUND(I156*H156,3)</f>
        <v>0</v>
      </c>
      <c r="BL156" s="14" t="s">
        <v>122</v>
      </c>
      <c r="BM156" s="148" t="s">
        <v>221</v>
      </c>
    </row>
    <row r="157" spans="1:65" s="2" customFormat="1" ht="24.2" customHeight="1">
      <c r="A157" s="29"/>
      <c r="B157" s="136"/>
      <c r="C157" s="137" t="s">
        <v>222</v>
      </c>
      <c r="D157" s="137" t="s">
        <v>118</v>
      </c>
      <c r="E157" s="138" t="s">
        <v>223</v>
      </c>
      <c r="F157" s="139" t="s">
        <v>224</v>
      </c>
      <c r="G157" s="140" t="s">
        <v>132</v>
      </c>
      <c r="H157" s="141">
        <v>30</v>
      </c>
      <c r="I157" s="142"/>
      <c r="J157" s="141">
        <f t="shared" si="20"/>
        <v>0</v>
      </c>
      <c r="K157" s="143"/>
      <c r="L157" s="30"/>
      <c r="M157" s="144" t="s">
        <v>1</v>
      </c>
      <c r="N157" s="145" t="s">
        <v>40</v>
      </c>
      <c r="O157" s="55"/>
      <c r="P157" s="146">
        <f t="shared" si="21"/>
        <v>0</v>
      </c>
      <c r="Q157" s="146">
        <v>2.0699999999999998</v>
      </c>
      <c r="R157" s="146">
        <f t="shared" si="22"/>
        <v>62.099999999999994</v>
      </c>
      <c r="S157" s="146">
        <v>0</v>
      </c>
      <c r="T157" s="147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8" t="s">
        <v>122</v>
      </c>
      <c r="AT157" s="148" t="s">
        <v>118</v>
      </c>
      <c r="AU157" s="148" t="s">
        <v>123</v>
      </c>
      <c r="AY157" s="14" t="s">
        <v>116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14" t="s">
        <v>123</v>
      </c>
      <c r="BK157" s="150">
        <f t="shared" si="29"/>
        <v>0</v>
      </c>
      <c r="BL157" s="14" t="s">
        <v>122</v>
      </c>
      <c r="BM157" s="148" t="s">
        <v>225</v>
      </c>
    </row>
    <row r="158" spans="1:65" s="2" customFormat="1" ht="24.2" customHeight="1">
      <c r="A158" s="29"/>
      <c r="B158" s="136"/>
      <c r="C158" s="137" t="s">
        <v>226</v>
      </c>
      <c r="D158" s="137" t="s">
        <v>118</v>
      </c>
      <c r="E158" s="138" t="s">
        <v>227</v>
      </c>
      <c r="F158" s="139" t="s">
        <v>228</v>
      </c>
      <c r="G158" s="140" t="s">
        <v>121</v>
      </c>
      <c r="H158" s="141">
        <v>61</v>
      </c>
      <c r="I158" s="142"/>
      <c r="J158" s="141">
        <f t="shared" si="20"/>
        <v>0</v>
      </c>
      <c r="K158" s="143"/>
      <c r="L158" s="30"/>
      <c r="M158" s="144" t="s">
        <v>1</v>
      </c>
      <c r="N158" s="145" t="s">
        <v>40</v>
      </c>
      <c r="O158" s="55"/>
      <c r="P158" s="146">
        <f t="shared" si="21"/>
        <v>0</v>
      </c>
      <c r="Q158" s="146">
        <v>0.37080000000000002</v>
      </c>
      <c r="R158" s="146">
        <f t="shared" si="22"/>
        <v>22.6188</v>
      </c>
      <c r="S158" s="146">
        <v>0</v>
      </c>
      <c r="T158" s="147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8" t="s">
        <v>122</v>
      </c>
      <c r="AT158" s="148" t="s">
        <v>118</v>
      </c>
      <c r="AU158" s="148" t="s">
        <v>123</v>
      </c>
      <c r="AY158" s="14" t="s">
        <v>116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14" t="s">
        <v>123</v>
      </c>
      <c r="BK158" s="150">
        <f t="shared" si="29"/>
        <v>0</v>
      </c>
      <c r="BL158" s="14" t="s">
        <v>122</v>
      </c>
      <c r="BM158" s="148" t="s">
        <v>229</v>
      </c>
    </row>
    <row r="159" spans="1:65" s="2" customFormat="1" ht="24.2" customHeight="1">
      <c r="A159" s="29"/>
      <c r="B159" s="136"/>
      <c r="C159" s="137" t="s">
        <v>230</v>
      </c>
      <c r="D159" s="137" t="s">
        <v>118</v>
      </c>
      <c r="E159" s="138" t="s">
        <v>231</v>
      </c>
      <c r="F159" s="139" t="s">
        <v>232</v>
      </c>
      <c r="G159" s="140" t="s">
        <v>121</v>
      </c>
      <c r="H159" s="141">
        <v>59</v>
      </c>
      <c r="I159" s="142"/>
      <c r="J159" s="141">
        <f t="shared" si="20"/>
        <v>0</v>
      </c>
      <c r="K159" s="143"/>
      <c r="L159" s="30"/>
      <c r="M159" s="144" t="s">
        <v>1</v>
      </c>
      <c r="N159" s="145" t="s">
        <v>40</v>
      </c>
      <c r="O159" s="55"/>
      <c r="P159" s="146">
        <f t="shared" si="21"/>
        <v>0</v>
      </c>
      <c r="Q159" s="146">
        <v>0.42614000000000002</v>
      </c>
      <c r="R159" s="146">
        <f t="shared" si="22"/>
        <v>25.14226</v>
      </c>
      <c r="S159" s="146">
        <v>0</v>
      </c>
      <c r="T159" s="147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8" t="s">
        <v>122</v>
      </c>
      <c r="AT159" s="148" t="s">
        <v>118</v>
      </c>
      <c r="AU159" s="148" t="s">
        <v>123</v>
      </c>
      <c r="AY159" s="14" t="s">
        <v>116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14" t="s">
        <v>123</v>
      </c>
      <c r="BK159" s="150">
        <f t="shared" si="29"/>
        <v>0</v>
      </c>
      <c r="BL159" s="14" t="s">
        <v>122</v>
      </c>
      <c r="BM159" s="148" t="s">
        <v>233</v>
      </c>
    </row>
    <row r="160" spans="1:65" s="2" customFormat="1" ht="24.2" customHeight="1">
      <c r="A160" s="29"/>
      <c r="B160" s="136"/>
      <c r="C160" s="137" t="s">
        <v>234</v>
      </c>
      <c r="D160" s="137" t="s">
        <v>118</v>
      </c>
      <c r="E160" s="138" t="s">
        <v>235</v>
      </c>
      <c r="F160" s="139" t="s">
        <v>236</v>
      </c>
      <c r="G160" s="140" t="s">
        <v>121</v>
      </c>
      <c r="H160" s="141">
        <v>5</v>
      </c>
      <c r="I160" s="142"/>
      <c r="J160" s="141">
        <f t="shared" si="20"/>
        <v>0</v>
      </c>
      <c r="K160" s="143"/>
      <c r="L160" s="30"/>
      <c r="M160" s="144" t="s">
        <v>1</v>
      </c>
      <c r="N160" s="145" t="s">
        <v>40</v>
      </c>
      <c r="O160" s="55"/>
      <c r="P160" s="146">
        <f t="shared" si="21"/>
        <v>0</v>
      </c>
      <c r="Q160" s="146">
        <v>0.47349000000000002</v>
      </c>
      <c r="R160" s="146">
        <f t="shared" si="22"/>
        <v>2.3674500000000003</v>
      </c>
      <c r="S160" s="146">
        <v>0</v>
      </c>
      <c r="T160" s="147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8" t="s">
        <v>122</v>
      </c>
      <c r="AT160" s="148" t="s">
        <v>118</v>
      </c>
      <c r="AU160" s="148" t="s">
        <v>123</v>
      </c>
      <c r="AY160" s="14" t="s">
        <v>116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14" t="s">
        <v>123</v>
      </c>
      <c r="BK160" s="150">
        <f t="shared" si="29"/>
        <v>0</v>
      </c>
      <c r="BL160" s="14" t="s">
        <v>122</v>
      </c>
      <c r="BM160" s="148" t="s">
        <v>237</v>
      </c>
    </row>
    <row r="161" spans="1:65" s="2" customFormat="1" ht="24.2" customHeight="1">
      <c r="A161" s="29"/>
      <c r="B161" s="136"/>
      <c r="C161" s="137" t="s">
        <v>238</v>
      </c>
      <c r="D161" s="137" t="s">
        <v>118</v>
      </c>
      <c r="E161" s="138" t="s">
        <v>239</v>
      </c>
      <c r="F161" s="139" t="s">
        <v>240</v>
      </c>
      <c r="G161" s="140" t="s">
        <v>121</v>
      </c>
      <c r="H161" s="141">
        <v>53</v>
      </c>
      <c r="I161" s="142"/>
      <c r="J161" s="141">
        <f t="shared" si="20"/>
        <v>0</v>
      </c>
      <c r="K161" s="143"/>
      <c r="L161" s="30"/>
      <c r="M161" s="144" t="s">
        <v>1</v>
      </c>
      <c r="N161" s="145" t="s">
        <v>40</v>
      </c>
      <c r="O161" s="55"/>
      <c r="P161" s="146">
        <f t="shared" si="21"/>
        <v>0</v>
      </c>
      <c r="Q161" s="146">
        <v>5.1000000000000004E-4</v>
      </c>
      <c r="R161" s="146">
        <f t="shared" si="22"/>
        <v>2.7030000000000002E-2</v>
      </c>
      <c r="S161" s="146">
        <v>0</v>
      </c>
      <c r="T161" s="147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8" t="s">
        <v>122</v>
      </c>
      <c r="AT161" s="148" t="s">
        <v>118</v>
      </c>
      <c r="AU161" s="148" t="s">
        <v>123</v>
      </c>
      <c r="AY161" s="14" t="s">
        <v>116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14" t="s">
        <v>123</v>
      </c>
      <c r="BK161" s="150">
        <f t="shared" si="29"/>
        <v>0</v>
      </c>
      <c r="BL161" s="14" t="s">
        <v>122</v>
      </c>
      <c r="BM161" s="148" t="s">
        <v>241</v>
      </c>
    </row>
    <row r="162" spans="1:65" s="2" customFormat="1" ht="24.2" customHeight="1">
      <c r="A162" s="29"/>
      <c r="B162" s="136"/>
      <c r="C162" s="137" t="s">
        <v>242</v>
      </c>
      <c r="D162" s="137" t="s">
        <v>118</v>
      </c>
      <c r="E162" s="138" t="s">
        <v>243</v>
      </c>
      <c r="F162" s="139" t="s">
        <v>244</v>
      </c>
      <c r="G162" s="140" t="s">
        <v>121</v>
      </c>
      <c r="H162" s="141">
        <v>53</v>
      </c>
      <c r="I162" s="142"/>
      <c r="J162" s="141">
        <f t="shared" si="20"/>
        <v>0</v>
      </c>
      <c r="K162" s="143"/>
      <c r="L162" s="30"/>
      <c r="M162" s="144" t="s">
        <v>1</v>
      </c>
      <c r="N162" s="145" t="s">
        <v>40</v>
      </c>
      <c r="O162" s="55"/>
      <c r="P162" s="146">
        <f t="shared" si="21"/>
        <v>0</v>
      </c>
      <c r="Q162" s="146">
        <v>0.10373</v>
      </c>
      <c r="R162" s="146">
        <f t="shared" si="22"/>
        <v>5.4976900000000004</v>
      </c>
      <c r="S162" s="146">
        <v>0</v>
      </c>
      <c r="T162" s="147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8" t="s">
        <v>122</v>
      </c>
      <c r="AT162" s="148" t="s">
        <v>118</v>
      </c>
      <c r="AU162" s="148" t="s">
        <v>123</v>
      </c>
      <c r="AY162" s="14" t="s">
        <v>116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14" t="s">
        <v>123</v>
      </c>
      <c r="BK162" s="150">
        <f t="shared" si="29"/>
        <v>0</v>
      </c>
      <c r="BL162" s="14" t="s">
        <v>122</v>
      </c>
      <c r="BM162" s="148" t="s">
        <v>245</v>
      </c>
    </row>
    <row r="163" spans="1:65" s="2" customFormat="1" ht="24.2" customHeight="1">
      <c r="A163" s="29"/>
      <c r="B163" s="136"/>
      <c r="C163" s="137" t="s">
        <v>246</v>
      </c>
      <c r="D163" s="137" t="s">
        <v>118</v>
      </c>
      <c r="E163" s="138" t="s">
        <v>247</v>
      </c>
      <c r="F163" s="139" t="s">
        <v>248</v>
      </c>
      <c r="G163" s="140" t="s">
        <v>121</v>
      </c>
      <c r="H163" s="141">
        <v>5</v>
      </c>
      <c r="I163" s="142"/>
      <c r="J163" s="141">
        <f t="shared" si="20"/>
        <v>0</v>
      </c>
      <c r="K163" s="143"/>
      <c r="L163" s="30"/>
      <c r="M163" s="144" t="s">
        <v>1</v>
      </c>
      <c r="N163" s="145" t="s">
        <v>40</v>
      </c>
      <c r="O163" s="55"/>
      <c r="P163" s="146">
        <f t="shared" si="21"/>
        <v>0</v>
      </c>
      <c r="Q163" s="146">
        <v>0.12966</v>
      </c>
      <c r="R163" s="146">
        <f t="shared" si="22"/>
        <v>0.64829999999999999</v>
      </c>
      <c r="S163" s="146">
        <v>0</v>
      </c>
      <c r="T163" s="147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8" t="s">
        <v>122</v>
      </c>
      <c r="AT163" s="148" t="s">
        <v>118</v>
      </c>
      <c r="AU163" s="148" t="s">
        <v>123</v>
      </c>
      <c r="AY163" s="14" t="s">
        <v>116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14" t="s">
        <v>123</v>
      </c>
      <c r="BK163" s="150">
        <f t="shared" si="29"/>
        <v>0</v>
      </c>
      <c r="BL163" s="14" t="s">
        <v>122</v>
      </c>
      <c r="BM163" s="148" t="s">
        <v>249</v>
      </c>
    </row>
    <row r="164" spans="1:65" s="2" customFormat="1" ht="37.9" customHeight="1">
      <c r="A164" s="29"/>
      <c r="B164" s="136"/>
      <c r="C164" s="137" t="s">
        <v>250</v>
      </c>
      <c r="D164" s="137" t="s">
        <v>118</v>
      </c>
      <c r="E164" s="138" t="s">
        <v>251</v>
      </c>
      <c r="F164" s="139" t="s">
        <v>252</v>
      </c>
      <c r="G164" s="140" t="s">
        <v>121</v>
      </c>
      <c r="H164" s="141">
        <v>58</v>
      </c>
      <c r="I164" s="142"/>
      <c r="J164" s="141">
        <f t="shared" si="20"/>
        <v>0</v>
      </c>
      <c r="K164" s="143"/>
      <c r="L164" s="30"/>
      <c r="M164" s="144" t="s">
        <v>1</v>
      </c>
      <c r="N164" s="145" t="s">
        <v>40</v>
      </c>
      <c r="O164" s="55"/>
      <c r="P164" s="146">
        <f t="shared" si="21"/>
        <v>0</v>
      </c>
      <c r="Q164" s="146">
        <v>0.18151999999999999</v>
      </c>
      <c r="R164" s="146">
        <f t="shared" si="22"/>
        <v>10.52816</v>
      </c>
      <c r="S164" s="146">
        <v>0</v>
      </c>
      <c r="T164" s="147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8" t="s">
        <v>122</v>
      </c>
      <c r="AT164" s="148" t="s">
        <v>118</v>
      </c>
      <c r="AU164" s="148" t="s">
        <v>123</v>
      </c>
      <c r="AY164" s="14" t="s">
        <v>116</v>
      </c>
      <c r="BE164" s="149">
        <f t="shared" si="24"/>
        <v>0</v>
      </c>
      <c r="BF164" s="149">
        <f t="shared" si="25"/>
        <v>0</v>
      </c>
      <c r="BG164" s="149">
        <f t="shared" si="26"/>
        <v>0</v>
      </c>
      <c r="BH164" s="149">
        <f t="shared" si="27"/>
        <v>0</v>
      </c>
      <c r="BI164" s="149">
        <f t="shared" si="28"/>
        <v>0</v>
      </c>
      <c r="BJ164" s="14" t="s">
        <v>123</v>
      </c>
      <c r="BK164" s="150">
        <f t="shared" si="29"/>
        <v>0</v>
      </c>
      <c r="BL164" s="14" t="s">
        <v>122</v>
      </c>
      <c r="BM164" s="148" t="s">
        <v>253</v>
      </c>
    </row>
    <row r="165" spans="1:65" s="2" customFormat="1" ht="14.45" customHeight="1">
      <c r="A165" s="29"/>
      <c r="B165" s="136"/>
      <c r="C165" s="137" t="s">
        <v>254</v>
      </c>
      <c r="D165" s="137" t="s">
        <v>118</v>
      </c>
      <c r="E165" s="138" t="s">
        <v>255</v>
      </c>
      <c r="F165" s="139" t="s">
        <v>256</v>
      </c>
      <c r="G165" s="140" t="s">
        <v>127</v>
      </c>
      <c r="H165" s="141">
        <v>18</v>
      </c>
      <c r="I165" s="142"/>
      <c r="J165" s="141">
        <f t="shared" si="20"/>
        <v>0</v>
      </c>
      <c r="K165" s="143"/>
      <c r="L165" s="30"/>
      <c r="M165" s="144" t="s">
        <v>1</v>
      </c>
      <c r="N165" s="145" t="s">
        <v>40</v>
      </c>
      <c r="O165" s="55"/>
      <c r="P165" s="146">
        <f t="shared" si="21"/>
        <v>0</v>
      </c>
      <c r="Q165" s="146">
        <v>3.5999999999999999E-3</v>
      </c>
      <c r="R165" s="146">
        <f t="shared" si="22"/>
        <v>6.4799999999999996E-2</v>
      </c>
      <c r="S165" s="146">
        <v>0</v>
      </c>
      <c r="T165" s="147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122</v>
      </c>
      <c r="AT165" s="148" t="s">
        <v>118</v>
      </c>
      <c r="AU165" s="148" t="s">
        <v>123</v>
      </c>
      <c r="AY165" s="14" t="s">
        <v>116</v>
      </c>
      <c r="BE165" s="149">
        <f t="shared" si="24"/>
        <v>0</v>
      </c>
      <c r="BF165" s="149">
        <f t="shared" si="25"/>
        <v>0</v>
      </c>
      <c r="BG165" s="149">
        <f t="shared" si="26"/>
        <v>0</v>
      </c>
      <c r="BH165" s="149">
        <f t="shared" si="27"/>
        <v>0</v>
      </c>
      <c r="BI165" s="149">
        <f t="shared" si="28"/>
        <v>0</v>
      </c>
      <c r="BJ165" s="14" t="s">
        <v>123</v>
      </c>
      <c r="BK165" s="150">
        <f t="shared" si="29"/>
        <v>0</v>
      </c>
      <c r="BL165" s="14" t="s">
        <v>122</v>
      </c>
      <c r="BM165" s="148" t="s">
        <v>257</v>
      </c>
    </row>
    <row r="166" spans="1:65" s="12" customFormat="1" ht="22.9" customHeight="1">
      <c r="B166" s="123"/>
      <c r="D166" s="124" t="s">
        <v>73</v>
      </c>
      <c r="E166" s="134" t="s">
        <v>141</v>
      </c>
      <c r="F166" s="134" t="s">
        <v>258</v>
      </c>
      <c r="I166" s="126"/>
      <c r="J166" s="135">
        <f>BK166</f>
        <v>0</v>
      </c>
      <c r="L166" s="123"/>
      <c r="M166" s="128"/>
      <c r="N166" s="129"/>
      <c r="O166" s="129"/>
      <c r="P166" s="130">
        <f>SUM(P167:P173)</f>
        <v>0</v>
      </c>
      <c r="Q166" s="129"/>
      <c r="R166" s="130">
        <f>SUM(R167:R173)</f>
        <v>3.5232749999999999</v>
      </c>
      <c r="S166" s="129"/>
      <c r="T166" s="131">
        <f>SUM(T167:T173)</f>
        <v>0</v>
      </c>
      <c r="AR166" s="124" t="s">
        <v>79</v>
      </c>
      <c r="AT166" s="132" t="s">
        <v>73</v>
      </c>
      <c r="AU166" s="132" t="s">
        <v>79</v>
      </c>
      <c r="AY166" s="124" t="s">
        <v>116</v>
      </c>
      <c r="BK166" s="133">
        <f>SUM(BK167:BK173)</f>
        <v>0</v>
      </c>
    </row>
    <row r="167" spans="1:65" s="2" customFormat="1" ht="24.2" customHeight="1">
      <c r="A167" s="29"/>
      <c r="B167" s="136"/>
      <c r="C167" s="137" t="s">
        <v>259</v>
      </c>
      <c r="D167" s="137" t="s">
        <v>118</v>
      </c>
      <c r="E167" s="138" t="s">
        <v>260</v>
      </c>
      <c r="F167" s="139" t="s">
        <v>261</v>
      </c>
      <c r="G167" s="140" t="s">
        <v>121</v>
      </c>
      <c r="H167" s="141">
        <v>4</v>
      </c>
      <c r="I167" s="142"/>
      <c r="J167" s="141">
        <f t="shared" ref="J167:J173" si="30">ROUND(I167*H167,3)</f>
        <v>0</v>
      </c>
      <c r="K167" s="143"/>
      <c r="L167" s="30"/>
      <c r="M167" s="144" t="s">
        <v>1</v>
      </c>
      <c r="N167" s="145" t="s">
        <v>40</v>
      </c>
      <c r="O167" s="55"/>
      <c r="P167" s="146">
        <f t="shared" ref="P167:P173" si="31">O167*H167</f>
        <v>0</v>
      </c>
      <c r="Q167" s="146">
        <v>6.4000000000000003E-3</v>
      </c>
      <c r="R167" s="146">
        <f t="shared" ref="R167:R173" si="32">Q167*H167</f>
        <v>2.5600000000000001E-2</v>
      </c>
      <c r="S167" s="146">
        <v>0</v>
      </c>
      <c r="T167" s="147">
        <f t="shared" ref="T167:T173" si="3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8" t="s">
        <v>122</v>
      </c>
      <c r="AT167" s="148" t="s">
        <v>118</v>
      </c>
      <c r="AU167" s="148" t="s">
        <v>123</v>
      </c>
      <c r="AY167" s="14" t="s">
        <v>116</v>
      </c>
      <c r="BE167" s="149">
        <f t="shared" ref="BE167:BE173" si="34">IF(N167="základná",J167,0)</f>
        <v>0</v>
      </c>
      <c r="BF167" s="149">
        <f t="shared" ref="BF167:BF173" si="35">IF(N167="znížená",J167,0)</f>
        <v>0</v>
      </c>
      <c r="BG167" s="149">
        <f t="shared" ref="BG167:BG173" si="36">IF(N167="zákl. prenesená",J167,0)</f>
        <v>0</v>
      </c>
      <c r="BH167" s="149">
        <f t="shared" ref="BH167:BH173" si="37">IF(N167="zníž. prenesená",J167,0)</f>
        <v>0</v>
      </c>
      <c r="BI167" s="149">
        <f t="shared" ref="BI167:BI173" si="38">IF(N167="nulová",J167,0)</f>
        <v>0</v>
      </c>
      <c r="BJ167" s="14" t="s">
        <v>123</v>
      </c>
      <c r="BK167" s="150">
        <f t="shared" ref="BK167:BK173" si="39">ROUND(I167*H167,3)</f>
        <v>0</v>
      </c>
      <c r="BL167" s="14" t="s">
        <v>122</v>
      </c>
      <c r="BM167" s="148" t="s">
        <v>262</v>
      </c>
    </row>
    <row r="168" spans="1:65" s="2" customFormat="1" ht="24.2" customHeight="1">
      <c r="A168" s="29"/>
      <c r="B168" s="136"/>
      <c r="C168" s="137" t="s">
        <v>263</v>
      </c>
      <c r="D168" s="137" t="s">
        <v>118</v>
      </c>
      <c r="E168" s="138" t="s">
        <v>264</v>
      </c>
      <c r="F168" s="139" t="s">
        <v>265</v>
      </c>
      <c r="G168" s="140" t="s">
        <v>121</v>
      </c>
      <c r="H168" s="141">
        <v>4</v>
      </c>
      <c r="I168" s="142"/>
      <c r="J168" s="141">
        <f t="shared" si="30"/>
        <v>0</v>
      </c>
      <c r="K168" s="143"/>
      <c r="L168" s="30"/>
      <c r="M168" s="144" t="s">
        <v>1</v>
      </c>
      <c r="N168" s="145" t="s">
        <v>40</v>
      </c>
      <c r="O168" s="55"/>
      <c r="P168" s="146">
        <f t="shared" si="31"/>
        <v>0</v>
      </c>
      <c r="Q168" s="146">
        <v>1.321E-2</v>
      </c>
      <c r="R168" s="146">
        <f t="shared" si="32"/>
        <v>5.2839999999999998E-2</v>
      </c>
      <c r="S168" s="146">
        <v>0</v>
      </c>
      <c r="T168" s="147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8" t="s">
        <v>122</v>
      </c>
      <c r="AT168" s="148" t="s">
        <v>118</v>
      </c>
      <c r="AU168" s="148" t="s">
        <v>123</v>
      </c>
      <c r="AY168" s="14" t="s">
        <v>116</v>
      </c>
      <c r="BE168" s="149">
        <f t="shared" si="34"/>
        <v>0</v>
      </c>
      <c r="BF168" s="149">
        <f t="shared" si="35"/>
        <v>0</v>
      </c>
      <c r="BG168" s="149">
        <f t="shared" si="36"/>
        <v>0</v>
      </c>
      <c r="BH168" s="149">
        <f t="shared" si="37"/>
        <v>0</v>
      </c>
      <c r="BI168" s="149">
        <f t="shared" si="38"/>
        <v>0</v>
      </c>
      <c r="BJ168" s="14" t="s">
        <v>123</v>
      </c>
      <c r="BK168" s="150">
        <f t="shared" si="39"/>
        <v>0</v>
      </c>
      <c r="BL168" s="14" t="s">
        <v>122</v>
      </c>
      <c r="BM168" s="148" t="s">
        <v>266</v>
      </c>
    </row>
    <row r="169" spans="1:65" s="2" customFormat="1" ht="24.2" customHeight="1">
      <c r="A169" s="29"/>
      <c r="B169" s="136"/>
      <c r="C169" s="137" t="s">
        <v>267</v>
      </c>
      <c r="D169" s="137" t="s">
        <v>118</v>
      </c>
      <c r="E169" s="138" t="s">
        <v>268</v>
      </c>
      <c r="F169" s="139" t="s">
        <v>269</v>
      </c>
      <c r="G169" s="140" t="s">
        <v>121</v>
      </c>
      <c r="H169" s="141">
        <v>24.2</v>
      </c>
      <c r="I169" s="142"/>
      <c r="J169" s="141">
        <f t="shared" si="30"/>
        <v>0</v>
      </c>
      <c r="K169" s="143"/>
      <c r="L169" s="30"/>
      <c r="M169" s="144" t="s">
        <v>1</v>
      </c>
      <c r="N169" s="145" t="s">
        <v>40</v>
      </c>
      <c r="O169" s="55"/>
      <c r="P169" s="146">
        <f t="shared" si="31"/>
        <v>0</v>
      </c>
      <c r="Q169" s="146">
        <v>2.9999999999999997E-4</v>
      </c>
      <c r="R169" s="146">
        <f t="shared" si="32"/>
        <v>7.2599999999999991E-3</v>
      </c>
      <c r="S169" s="146">
        <v>0</v>
      </c>
      <c r="T169" s="147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8" t="s">
        <v>122</v>
      </c>
      <c r="AT169" s="148" t="s">
        <v>118</v>
      </c>
      <c r="AU169" s="148" t="s">
        <v>123</v>
      </c>
      <c r="AY169" s="14" t="s">
        <v>116</v>
      </c>
      <c r="BE169" s="149">
        <f t="shared" si="34"/>
        <v>0</v>
      </c>
      <c r="BF169" s="149">
        <f t="shared" si="35"/>
        <v>0</v>
      </c>
      <c r="BG169" s="149">
        <f t="shared" si="36"/>
        <v>0</v>
      </c>
      <c r="BH169" s="149">
        <f t="shared" si="37"/>
        <v>0</v>
      </c>
      <c r="BI169" s="149">
        <f t="shared" si="38"/>
        <v>0</v>
      </c>
      <c r="BJ169" s="14" t="s">
        <v>123</v>
      </c>
      <c r="BK169" s="150">
        <f t="shared" si="39"/>
        <v>0</v>
      </c>
      <c r="BL169" s="14" t="s">
        <v>122</v>
      </c>
      <c r="BM169" s="148" t="s">
        <v>270</v>
      </c>
    </row>
    <row r="170" spans="1:65" s="2" customFormat="1" ht="14.45" customHeight="1">
      <c r="A170" s="29"/>
      <c r="B170" s="136"/>
      <c r="C170" s="137" t="s">
        <v>271</v>
      </c>
      <c r="D170" s="137" t="s">
        <v>118</v>
      </c>
      <c r="E170" s="138" t="s">
        <v>272</v>
      </c>
      <c r="F170" s="139" t="s">
        <v>273</v>
      </c>
      <c r="G170" s="140" t="s">
        <v>121</v>
      </c>
      <c r="H170" s="141">
        <v>36.299999999999997</v>
      </c>
      <c r="I170" s="142"/>
      <c r="J170" s="141">
        <f t="shared" si="30"/>
        <v>0</v>
      </c>
      <c r="K170" s="143"/>
      <c r="L170" s="30"/>
      <c r="M170" s="144" t="s">
        <v>1</v>
      </c>
      <c r="N170" s="145" t="s">
        <v>40</v>
      </c>
      <c r="O170" s="55"/>
      <c r="P170" s="146">
        <f t="shared" si="31"/>
        <v>0</v>
      </c>
      <c r="Q170" s="146">
        <v>2.7300000000000001E-2</v>
      </c>
      <c r="R170" s="146">
        <f t="shared" si="32"/>
        <v>0.99098999999999993</v>
      </c>
      <c r="S170" s="146">
        <v>0</v>
      </c>
      <c r="T170" s="147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8" t="s">
        <v>122</v>
      </c>
      <c r="AT170" s="148" t="s">
        <v>118</v>
      </c>
      <c r="AU170" s="148" t="s">
        <v>123</v>
      </c>
      <c r="AY170" s="14" t="s">
        <v>116</v>
      </c>
      <c r="BE170" s="149">
        <f t="shared" si="34"/>
        <v>0</v>
      </c>
      <c r="BF170" s="149">
        <f t="shared" si="35"/>
        <v>0</v>
      </c>
      <c r="BG170" s="149">
        <f t="shared" si="36"/>
        <v>0</v>
      </c>
      <c r="BH170" s="149">
        <f t="shared" si="37"/>
        <v>0</v>
      </c>
      <c r="BI170" s="149">
        <f t="shared" si="38"/>
        <v>0</v>
      </c>
      <c r="BJ170" s="14" t="s">
        <v>123</v>
      </c>
      <c r="BK170" s="150">
        <f t="shared" si="39"/>
        <v>0</v>
      </c>
      <c r="BL170" s="14" t="s">
        <v>122</v>
      </c>
      <c r="BM170" s="148" t="s">
        <v>274</v>
      </c>
    </row>
    <row r="171" spans="1:65" s="2" customFormat="1" ht="24.2" customHeight="1">
      <c r="A171" s="29"/>
      <c r="B171" s="136"/>
      <c r="C171" s="137" t="s">
        <v>275</v>
      </c>
      <c r="D171" s="137" t="s">
        <v>118</v>
      </c>
      <c r="E171" s="138" t="s">
        <v>276</v>
      </c>
      <c r="F171" s="139" t="s">
        <v>277</v>
      </c>
      <c r="G171" s="140" t="s">
        <v>121</v>
      </c>
      <c r="H171" s="141">
        <v>12.1</v>
      </c>
      <c r="I171" s="142"/>
      <c r="J171" s="141">
        <f t="shared" si="30"/>
        <v>0</v>
      </c>
      <c r="K171" s="143"/>
      <c r="L171" s="30"/>
      <c r="M171" s="144" t="s">
        <v>1</v>
      </c>
      <c r="N171" s="145" t="s">
        <v>40</v>
      </c>
      <c r="O171" s="55"/>
      <c r="P171" s="146">
        <f t="shared" si="31"/>
        <v>0</v>
      </c>
      <c r="Q171" s="146">
        <v>3.62E-3</v>
      </c>
      <c r="R171" s="146">
        <f t="shared" si="32"/>
        <v>4.3802000000000001E-2</v>
      </c>
      <c r="S171" s="146">
        <v>0</v>
      </c>
      <c r="T171" s="147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8" t="s">
        <v>122</v>
      </c>
      <c r="AT171" s="148" t="s">
        <v>118</v>
      </c>
      <c r="AU171" s="148" t="s">
        <v>123</v>
      </c>
      <c r="AY171" s="14" t="s">
        <v>116</v>
      </c>
      <c r="BE171" s="149">
        <f t="shared" si="34"/>
        <v>0</v>
      </c>
      <c r="BF171" s="149">
        <f t="shared" si="35"/>
        <v>0</v>
      </c>
      <c r="BG171" s="149">
        <f t="shared" si="36"/>
        <v>0</v>
      </c>
      <c r="BH171" s="149">
        <f t="shared" si="37"/>
        <v>0</v>
      </c>
      <c r="BI171" s="149">
        <f t="shared" si="38"/>
        <v>0</v>
      </c>
      <c r="BJ171" s="14" t="s">
        <v>123</v>
      </c>
      <c r="BK171" s="150">
        <f t="shared" si="39"/>
        <v>0</v>
      </c>
      <c r="BL171" s="14" t="s">
        <v>122</v>
      </c>
      <c r="BM171" s="148" t="s">
        <v>278</v>
      </c>
    </row>
    <row r="172" spans="1:65" s="2" customFormat="1" ht="24.2" customHeight="1">
      <c r="A172" s="29"/>
      <c r="B172" s="136"/>
      <c r="C172" s="137" t="s">
        <v>279</v>
      </c>
      <c r="D172" s="137" t="s">
        <v>118</v>
      </c>
      <c r="E172" s="138" t="s">
        <v>280</v>
      </c>
      <c r="F172" s="139" t="s">
        <v>281</v>
      </c>
      <c r="G172" s="140" t="s">
        <v>121</v>
      </c>
      <c r="H172" s="141">
        <v>12.1</v>
      </c>
      <c r="I172" s="142"/>
      <c r="J172" s="141">
        <f t="shared" si="30"/>
        <v>0</v>
      </c>
      <c r="K172" s="143"/>
      <c r="L172" s="30"/>
      <c r="M172" s="144" t="s">
        <v>1</v>
      </c>
      <c r="N172" s="145" t="s">
        <v>40</v>
      </c>
      <c r="O172" s="55"/>
      <c r="P172" s="146">
        <f t="shared" si="31"/>
        <v>0</v>
      </c>
      <c r="Q172" s="146">
        <v>2.3000000000000001E-4</v>
      </c>
      <c r="R172" s="146">
        <f t="shared" si="32"/>
        <v>2.7829999999999999E-3</v>
      </c>
      <c r="S172" s="146">
        <v>0</v>
      </c>
      <c r="T172" s="147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8" t="s">
        <v>122</v>
      </c>
      <c r="AT172" s="148" t="s">
        <v>118</v>
      </c>
      <c r="AU172" s="148" t="s">
        <v>123</v>
      </c>
      <c r="AY172" s="14" t="s">
        <v>116</v>
      </c>
      <c r="BE172" s="149">
        <f t="shared" si="34"/>
        <v>0</v>
      </c>
      <c r="BF172" s="149">
        <f t="shared" si="35"/>
        <v>0</v>
      </c>
      <c r="BG172" s="149">
        <f t="shared" si="36"/>
        <v>0</v>
      </c>
      <c r="BH172" s="149">
        <f t="shared" si="37"/>
        <v>0</v>
      </c>
      <c r="BI172" s="149">
        <f t="shared" si="38"/>
        <v>0</v>
      </c>
      <c r="BJ172" s="14" t="s">
        <v>123</v>
      </c>
      <c r="BK172" s="150">
        <f t="shared" si="39"/>
        <v>0</v>
      </c>
      <c r="BL172" s="14" t="s">
        <v>122</v>
      </c>
      <c r="BM172" s="148" t="s">
        <v>282</v>
      </c>
    </row>
    <row r="173" spans="1:65" s="2" customFormat="1" ht="24.2" customHeight="1">
      <c r="A173" s="29"/>
      <c r="B173" s="136"/>
      <c r="C173" s="137" t="s">
        <v>283</v>
      </c>
      <c r="D173" s="137" t="s">
        <v>118</v>
      </c>
      <c r="E173" s="138" t="s">
        <v>284</v>
      </c>
      <c r="F173" s="139" t="s">
        <v>285</v>
      </c>
      <c r="G173" s="140" t="s">
        <v>132</v>
      </c>
      <c r="H173" s="141">
        <v>4.8</v>
      </c>
      <c r="I173" s="142"/>
      <c r="J173" s="141">
        <f t="shared" si="30"/>
        <v>0</v>
      </c>
      <c r="K173" s="143"/>
      <c r="L173" s="30"/>
      <c r="M173" s="144" t="s">
        <v>1</v>
      </c>
      <c r="N173" s="145" t="s">
        <v>40</v>
      </c>
      <c r="O173" s="55"/>
      <c r="P173" s="146">
        <f t="shared" si="31"/>
        <v>0</v>
      </c>
      <c r="Q173" s="146">
        <v>0.5</v>
      </c>
      <c r="R173" s="146">
        <f t="shared" si="32"/>
        <v>2.4</v>
      </c>
      <c r="S173" s="146">
        <v>0</v>
      </c>
      <c r="T173" s="147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8" t="s">
        <v>122</v>
      </c>
      <c r="AT173" s="148" t="s">
        <v>118</v>
      </c>
      <c r="AU173" s="148" t="s">
        <v>123</v>
      </c>
      <c r="AY173" s="14" t="s">
        <v>116</v>
      </c>
      <c r="BE173" s="149">
        <f t="shared" si="34"/>
        <v>0</v>
      </c>
      <c r="BF173" s="149">
        <f t="shared" si="35"/>
        <v>0</v>
      </c>
      <c r="BG173" s="149">
        <f t="shared" si="36"/>
        <v>0</v>
      </c>
      <c r="BH173" s="149">
        <f t="shared" si="37"/>
        <v>0</v>
      </c>
      <c r="BI173" s="149">
        <f t="shared" si="38"/>
        <v>0</v>
      </c>
      <c r="BJ173" s="14" t="s">
        <v>123</v>
      </c>
      <c r="BK173" s="150">
        <f t="shared" si="39"/>
        <v>0</v>
      </c>
      <c r="BL173" s="14" t="s">
        <v>122</v>
      </c>
      <c r="BM173" s="148" t="s">
        <v>286</v>
      </c>
    </row>
    <row r="174" spans="1:65" s="12" customFormat="1" ht="22.9" customHeight="1">
      <c r="B174" s="123"/>
      <c r="D174" s="124" t="s">
        <v>73</v>
      </c>
      <c r="E174" s="134" t="s">
        <v>153</v>
      </c>
      <c r="F174" s="134" t="s">
        <v>287</v>
      </c>
      <c r="I174" s="126"/>
      <c r="J174" s="135">
        <f>BK174</f>
        <v>0</v>
      </c>
      <c r="L174" s="123"/>
      <c r="M174" s="128"/>
      <c r="N174" s="129"/>
      <c r="O174" s="129"/>
      <c r="P174" s="130">
        <f>SUM(P175:P192)</f>
        <v>0</v>
      </c>
      <c r="Q174" s="129"/>
      <c r="R174" s="130">
        <f>SUM(R175:R192)</f>
        <v>1.2822300000000002</v>
      </c>
      <c r="S174" s="129"/>
      <c r="T174" s="131">
        <f>SUM(T175:T192)</f>
        <v>3.6719999999999997</v>
      </c>
      <c r="AR174" s="124" t="s">
        <v>79</v>
      </c>
      <c r="AT174" s="132" t="s">
        <v>73</v>
      </c>
      <c r="AU174" s="132" t="s">
        <v>79</v>
      </c>
      <c r="AY174" s="124" t="s">
        <v>116</v>
      </c>
      <c r="BK174" s="133">
        <f>SUM(BK175:BK192)</f>
        <v>0</v>
      </c>
    </row>
    <row r="175" spans="1:65" s="2" customFormat="1" ht="24.2" customHeight="1">
      <c r="A175" s="29"/>
      <c r="B175" s="136"/>
      <c r="C175" s="137" t="s">
        <v>288</v>
      </c>
      <c r="D175" s="137" t="s">
        <v>118</v>
      </c>
      <c r="E175" s="138" t="s">
        <v>289</v>
      </c>
      <c r="F175" s="139" t="s">
        <v>290</v>
      </c>
      <c r="G175" s="140" t="s">
        <v>291</v>
      </c>
      <c r="H175" s="141">
        <v>1</v>
      </c>
      <c r="I175" s="142"/>
      <c r="J175" s="141">
        <f t="shared" ref="J175:J192" si="40">ROUND(I175*H175,3)</f>
        <v>0</v>
      </c>
      <c r="K175" s="143"/>
      <c r="L175" s="30"/>
      <c r="M175" s="144" t="s">
        <v>1</v>
      </c>
      <c r="N175" s="145" t="s">
        <v>40</v>
      </c>
      <c r="O175" s="55"/>
      <c r="P175" s="146">
        <f t="shared" ref="P175:P192" si="41">O175*H175</f>
        <v>0</v>
      </c>
      <c r="Q175" s="146">
        <v>0.22133</v>
      </c>
      <c r="R175" s="146">
        <f t="shared" ref="R175:R192" si="42">Q175*H175</f>
        <v>0.22133</v>
      </c>
      <c r="S175" s="146">
        <v>0</v>
      </c>
      <c r="T175" s="147">
        <f t="shared" ref="T175:T192" si="43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8" t="s">
        <v>122</v>
      </c>
      <c r="AT175" s="148" t="s">
        <v>118</v>
      </c>
      <c r="AU175" s="148" t="s">
        <v>123</v>
      </c>
      <c r="AY175" s="14" t="s">
        <v>116</v>
      </c>
      <c r="BE175" s="149">
        <f t="shared" ref="BE175:BE192" si="44">IF(N175="základná",J175,0)</f>
        <v>0</v>
      </c>
      <c r="BF175" s="149">
        <f t="shared" ref="BF175:BF192" si="45">IF(N175="znížená",J175,0)</f>
        <v>0</v>
      </c>
      <c r="BG175" s="149">
        <f t="shared" ref="BG175:BG192" si="46">IF(N175="zákl. prenesená",J175,0)</f>
        <v>0</v>
      </c>
      <c r="BH175" s="149">
        <f t="shared" ref="BH175:BH192" si="47">IF(N175="zníž. prenesená",J175,0)</f>
        <v>0</v>
      </c>
      <c r="BI175" s="149">
        <f t="shared" ref="BI175:BI192" si="48">IF(N175="nulová",J175,0)</f>
        <v>0</v>
      </c>
      <c r="BJ175" s="14" t="s">
        <v>123</v>
      </c>
      <c r="BK175" s="150">
        <f t="shared" ref="BK175:BK192" si="49">ROUND(I175*H175,3)</f>
        <v>0</v>
      </c>
      <c r="BL175" s="14" t="s">
        <v>122</v>
      </c>
      <c r="BM175" s="148" t="s">
        <v>292</v>
      </c>
    </row>
    <row r="176" spans="1:65" s="2" customFormat="1" ht="24.2" customHeight="1">
      <c r="A176" s="29"/>
      <c r="B176" s="136"/>
      <c r="C176" s="151" t="s">
        <v>293</v>
      </c>
      <c r="D176" s="151" t="s">
        <v>170</v>
      </c>
      <c r="E176" s="152" t="s">
        <v>294</v>
      </c>
      <c r="F176" s="153" t="s">
        <v>295</v>
      </c>
      <c r="G176" s="154" t="s">
        <v>291</v>
      </c>
      <c r="H176" s="155">
        <v>1</v>
      </c>
      <c r="I176" s="156"/>
      <c r="J176" s="155">
        <f t="shared" si="40"/>
        <v>0</v>
      </c>
      <c r="K176" s="157"/>
      <c r="L176" s="158"/>
      <c r="M176" s="159" t="s">
        <v>1</v>
      </c>
      <c r="N176" s="160" t="s">
        <v>40</v>
      </c>
      <c r="O176" s="55"/>
      <c r="P176" s="146">
        <f t="shared" si="41"/>
        <v>0</v>
      </c>
      <c r="Q176" s="146">
        <v>1.4E-3</v>
      </c>
      <c r="R176" s="146">
        <f t="shared" si="42"/>
        <v>1.4E-3</v>
      </c>
      <c r="S176" s="146">
        <v>0</v>
      </c>
      <c r="T176" s="147">
        <f t="shared" si="4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8" t="s">
        <v>149</v>
      </c>
      <c r="AT176" s="148" t="s">
        <v>170</v>
      </c>
      <c r="AU176" s="148" t="s">
        <v>123</v>
      </c>
      <c r="AY176" s="14" t="s">
        <v>116</v>
      </c>
      <c r="BE176" s="149">
        <f t="shared" si="44"/>
        <v>0</v>
      </c>
      <c r="BF176" s="149">
        <f t="shared" si="45"/>
        <v>0</v>
      </c>
      <c r="BG176" s="149">
        <f t="shared" si="46"/>
        <v>0</v>
      </c>
      <c r="BH176" s="149">
        <f t="shared" si="47"/>
        <v>0</v>
      </c>
      <c r="BI176" s="149">
        <f t="shared" si="48"/>
        <v>0</v>
      </c>
      <c r="BJ176" s="14" t="s">
        <v>123</v>
      </c>
      <c r="BK176" s="150">
        <f t="shared" si="49"/>
        <v>0</v>
      </c>
      <c r="BL176" s="14" t="s">
        <v>122</v>
      </c>
      <c r="BM176" s="148" t="s">
        <v>296</v>
      </c>
    </row>
    <row r="177" spans="1:65" s="2" customFormat="1" ht="24.2" customHeight="1">
      <c r="A177" s="29"/>
      <c r="B177" s="136"/>
      <c r="C177" s="137" t="s">
        <v>297</v>
      </c>
      <c r="D177" s="137" t="s">
        <v>118</v>
      </c>
      <c r="E177" s="138" t="s">
        <v>298</v>
      </c>
      <c r="F177" s="139" t="s">
        <v>299</v>
      </c>
      <c r="G177" s="140" t="s">
        <v>291</v>
      </c>
      <c r="H177" s="141">
        <v>9</v>
      </c>
      <c r="I177" s="142"/>
      <c r="J177" s="141">
        <f t="shared" si="40"/>
        <v>0</v>
      </c>
      <c r="K177" s="143"/>
      <c r="L177" s="30"/>
      <c r="M177" s="144" t="s">
        <v>1</v>
      </c>
      <c r="N177" s="145" t="s">
        <v>40</v>
      </c>
      <c r="O177" s="55"/>
      <c r="P177" s="146">
        <f t="shared" si="41"/>
        <v>0</v>
      </c>
      <c r="Q177" s="146">
        <v>0</v>
      </c>
      <c r="R177" s="146">
        <f t="shared" si="42"/>
        <v>0</v>
      </c>
      <c r="S177" s="146">
        <v>0</v>
      </c>
      <c r="T177" s="147">
        <f t="shared" si="4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8" t="s">
        <v>122</v>
      </c>
      <c r="AT177" s="148" t="s">
        <v>118</v>
      </c>
      <c r="AU177" s="148" t="s">
        <v>123</v>
      </c>
      <c r="AY177" s="14" t="s">
        <v>116</v>
      </c>
      <c r="BE177" s="149">
        <f t="shared" si="44"/>
        <v>0</v>
      </c>
      <c r="BF177" s="149">
        <f t="shared" si="45"/>
        <v>0</v>
      </c>
      <c r="BG177" s="149">
        <f t="shared" si="46"/>
        <v>0</v>
      </c>
      <c r="BH177" s="149">
        <f t="shared" si="47"/>
        <v>0</v>
      </c>
      <c r="BI177" s="149">
        <f t="shared" si="48"/>
        <v>0</v>
      </c>
      <c r="BJ177" s="14" t="s">
        <v>123</v>
      </c>
      <c r="BK177" s="150">
        <f t="shared" si="49"/>
        <v>0</v>
      </c>
      <c r="BL177" s="14" t="s">
        <v>122</v>
      </c>
      <c r="BM177" s="148" t="s">
        <v>300</v>
      </c>
    </row>
    <row r="178" spans="1:65" s="2" customFormat="1" ht="24.2" customHeight="1">
      <c r="A178" s="29"/>
      <c r="B178" s="136"/>
      <c r="C178" s="151" t="s">
        <v>301</v>
      </c>
      <c r="D178" s="151" t="s">
        <v>170</v>
      </c>
      <c r="E178" s="152" t="s">
        <v>302</v>
      </c>
      <c r="F178" s="153" t="s">
        <v>303</v>
      </c>
      <c r="G178" s="154" t="s">
        <v>304</v>
      </c>
      <c r="H178" s="155">
        <v>30</v>
      </c>
      <c r="I178" s="156"/>
      <c r="J178" s="155">
        <f t="shared" si="40"/>
        <v>0</v>
      </c>
      <c r="K178" s="157"/>
      <c r="L178" s="158"/>
      <c r="M178" s="159" t="s">
        <v>1</v>
      </c>
      <c r="N178" s="160" t="s">
        <v>40</v>
      </c>
      <c r="O178" s="55"/>
      <c r="P178" s="146">
        <f t="shared" si="41"/>
        <v>0</v>
      </c>
      <c r="Q178" s="146">
        <v>0</v>
      </c>
      <c r="R178" s="146">
        <f t="shared" si="42"/>
        <v>0</v>
      </c>
      <c r="S178" s="146">
        <v>0</v>
      </c>
      <c r="T178" s="147">
        <f t="shared" si="4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8" t="s">
        <v>149</v>
      </c>
      <c r="AT178" s="148" t="s">
        <v>170</v>
      </c>
      <c r="AU178" s="148" t="s">
        <v>123</v>
      </c>
      <c r="AY178" s="14" t="s">
        <v>116</v>
      </c>
      <c r="BE178" s="149">
        <f t="shared" si="44"/>
        <v>0</v>
      </c>
      <c r="BF178" s="149">
        <f t="shared" si="45"/>
        <v>0</v>
      </c>
      <c r="BG178" s="149">
        <f t="shared" si="46"/>
        <v>0</v>
      </c>
      <c r="BH178" s="149">
        <f t="shared" si="47"/>
        <v>0</v>
      </c>
      <c r="BI178" s="149">
        <f t="shared" si="48"/>
        <v>0</v>
      </c>
      <c r="BJ178" s="14" t="s">
        <v>123</v>
      </c>
      <c r="BK178" s="150">
        <f t="shared" si="49"/>
        <v>0</v>
      </c>
      <c r="BL178" s="14" t="s">
        <v>122</v>
      </c>
      <c r="BM178" s="148" t="s">
        <v>305</v>
      </c>
    </row>
    <row r="179" spans="1:65" s="2" customFormat="1" ht="24.2" customHeight="1">
      <c r="A179" s="29"/>
      <c r="B179" s="136"/>
      <c r="C179" s="137" t="s">
        <v>306</v>
      </c>
      <c r="D179" s="137" t="s">
        <v>118</v>
      </c>
      <c r="E179" s="138" t="s">
        <v>307</v>
      </c>
      <c r="F179" s="139" t="s">
        <v>308</v>
      </c>
      <c r="G179" s="140" t="s">
        <v>127</v>
      </c>
      <c r="H179" s="141">
        <v>20</v>
      </c>
      <c r="I179" s="142"/>
      <c r="J179" s="141">
        <f t="shared" si="40"/>
        <v>0</v>
      </c>
      <c r="K179" s="143"/>
      <c r="L179" s="30"/>
      <c r="M179" s="144" t="s">
        <v>1</v>
      </c>
      <c r="N179" s="145" t="s">
        <v>40</v>
      </c>
      <c r="O179" s="55"/>
      <c r="P179" s="146">
        <f t="shared" si="41"/>
        <v>0</v>
      </c>
      <c r="Q179" s="146">
        <v>6.9999999999999994E-5</v>
      </c>
      <c r="R179" s="146">
        <f t="shared" si="42"/>
        <v>1.3999999999999998E-3</v>
      </c>
      <c r="S179" s="146">
        <v>0</v>
      </c>
      <c r="T179" s="147">
        <f t="shared" si="4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8" t="s">
        <v>122</v>
      </c>
      <c r="AT179" s="148" t="s">
        <v>118</v>
      </c>
      <c r="AU179" s="148" t="s">
        <v>123</v>
      </c>
      <c r="AY179" s="14" t="s">
        <v>116</v>
      </c>
      <c r="BE179" s="149">
        <f t="shared" si="44"/>
        <v>0</v>
      </c>
      <c r="BF179" s="149">
        <f t="shared" si="45"/>
        <v>0</v>
      </c>
      <c r="BG179" s="149">
        <f t="shared" si="46"/>
        <v>0</v>
      </c>
      <c r="BH179" s="149">
        <f t="shared" si="47"/>
        <v>0</v>
      </c>
      <c r="BI179" s="149">
        <f t="shared" si="48"/>
        <v>0</v>
      </c>
      <c r="BJ179" s="14" t="s">
        <v>123</v>
      </c>
      <c r="BK179" s="150">
        <f t="shared" si="49"/>
        <v>0</v>
      </c>
      <c r="BL179" s="14" t="s">
        <v>122</v>
      </c>
      <c r="BM179" s="148" t="s">
        <v>309</v>
      </c>
    </row>
    <row r="180" spans="1:65" s="2" customFormat="1" ht="24.2" customHeight="1">
      <c r="A180" s="29"/>
      <c r="B180" s="136"/>
      <c r="C180" s="137" t="s">
        <v>310</v>
      </c>
      <c r="D180" s="137" t="s">
        <v>118</v>
      </c>
      <c r="E180" s="138" t="s">
        <v>311</v>
      </c>
      <c r="F180" s="139" t="s">
        <v>312</v>
      </c>
      <c r="G180" s="140" t="s">
        <v>127</v>
      </c>
      <c r="H180" s="141">
        <v>20</v>
      </c>
      <c r="I180" s="142"/>
      <c r="J180" s="141">
        <f t="shared" si="40"/>
        <v>0</v>
      </c>
      <c r="K180" s="143"/>
      <c r="L180" s="30"/>
      <c r="M180" s="144" t="s">
        <v>1</v>
      </c>
      <c r="N180" s="145" t="s">
        <v>40</v>
      </c>
      <c r="O180" s="55"/>
      <c r="P180" s="146">
        <f t="shared" si="41"/>
        <v>0</v>
      </c>
      <c r="Q180" s="146">
        <v>0</v>
      </c>
      <c r="R180" s="146">
        <f t="shared" si="42"/>
        <v>0</v>
      </c>
      <c r="S180" s="146">
        <v>0</v>
      </c>
      <c r="T180" s="147">
        <f t="shared" si="4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8" t="s">
        <v>122</v>
      </c>
      <c r="AT180" s="148" t="s">
        <v>118</v>
      </c>
      <c r="AU180" s="148" t="s">
        <v>123</v>
      </c>
      <c r="AY180" s="14" t="s">
        <v>116</v>
      </c>
      <c r="BE180" s="149">
        <f t="shared" si="44"/>
        <v>0</v>
      </c>
      <c r="BF180" s="149">
        <f t="shared" si="45"/>
        <v>0</v>
      </c>
      <c r="BG180" s="149">
        <f t="shared" si="46"/>
        <v>0</v>
      </c>
      <c r="BH180" s="149">
        <f t="shared" si="47"/>
        <v>0</v>
      </c>
      <c r="BI180" s="149">
        <f t="shared" si="48"/>
        <v>0</v>
      </c>
      <c r="BJ180" s="14" t="s">
        <v>123</v>
      </c>
      <c r="BK180" s="150">
        <f t="shared" si="49"/>
        <v>0</v>
      </c>
      <c r="BL180" s="14" t="s">
        <v>122</v>
      </c>
      <c r="BM180" s="148" t="s">
        <v>313</v>
      </c>
    </row>
    <row r="181" spans="1:65" s="2" customFormat="1" ht="24.2" customHeight="1">
      <c r="A181" s="29"/>
      <c r="B181" s="136"/>
      <c r="C181" s="137" t="s">
        <v>314</v>
      </c>
      <c r="D181" s="137" t="s">
        <v>118</v>
      </c>
      <c r="E181" s="138" t="s">
        <v>315</v>
      </c>
      <c r="F181" s="139" t="s">
        <v>316</v>
      </c>
      <c r="G181" s="140" t="s">
        <v>127</v>
      </c>
      <c r="H181" s="141">
        <v>5</v>
      </c>
      <c r="I181" s="142"/>
      <c r="J181" s="141">
        <f t="shared" si="40"/>
        <v>0</v>
      </c>
      <c r="K181" s="143"/>
      <c r="L181" s="30"/>
      <c r="M181" s="144" t="s">
        <v>1</v>
      </c>
      <c r="N181" s="145" t="s">
        <v>40</v>
      </c>
      <c r="O181" s="55"/>
      <c r="P181" s="146">
        <f t="shared" si="41"/>
        <v>0</v>
      </c>
      <c r="Q181" s="146">
        <v>0.12662000000000001</v>
      </c>
      <c r="R181" s="146">
        <f t="shared" si="42"/>
        <v>0.6331</v>
      </c>
      <c r="S181" s="146">
        <v>0</v>
      </c>
      <c r="T181" s="147">
        <f t="shared" si="4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8" t="s">
        <v>122</v>
      </c>
      <c r="AT181" s="148" t="s">
        <v>118</v>
      </c>
      <c r="AU181" s="148" t="s">
        <v>123</v>
      </c>
      <c r="AY181" s="14" t="s">
        <v>116</v>
      </c>
      <c r="BE181" s="149">
        <f t="shared" si="44"/>
        <v>0</v>
      </c>
      <c r="BF181" s="149">
        <f t="shared" si="45"/>
        <v>0</v>
      </c>
      <c r="BG181" s="149">
        <f t="shared" si="46"/>
        <v>0</v>
      </c>
      <c r="BH181" s="149">
        <f t="shared" si="47"/>
        <v>0</v>
      </c>
      <c r="BI181" s="149">
        <f t="shared" si="48"/>
        <v>0</v>
      </c>
      <c r="BJ181" s="14" t="s">
        <v>123</v>
      </c>
      <c r="BK181" s="150">
        <f t="shared" si="49"/>
        <v>0</v>
      </c>
      <c r="BL181" s="14" t="s">
        <v>122</v>
      </c>
      <c r="BM181" s="148" t="s">
        <v>317</v>
      </c>
    </row>
    <row r="182" spans="1:65" s="2" customFormat="1" ht="14.45" customHeight="1">
      <c r="A182" s="29"/>
      <c r="B182" s="136"/>
      <c r="C182" s="151" t="s">
        <v>318</v>
      </c>
      <c r="D182" s="151" t="s">
        <v>170</v>
      </c>
      <c r="E182" s="152" t="s">
        <v>319</v>
      </c>
      <c r="F182" s="153" t="s">
        <v>320</v>
      </c>
      <c r="G182" s="154" t="s">
        <v>291</v>
      </c>
      <c r="H182" s="155">
        <v>5</v>
      </c>
      <c r="I182" s="156"/>
      <c r="J182" s="155">
        <f t="shared" si="40"/>
        <v>0</v>
      </c>
      <c r="K182" s="157"/>
      <c r="L182" s="158"/>
      <c r="M182" s="159" t="s">
        <v>1</v>
      </c>
      <c r="N182" s="160" t="s">
        <v>40</v>
      </c>
      <c r="O182" s="55"/>
      <c r="P182" s="146">
        <f t="shared" si="41"/>
        <v>0</v>
      </c>
      <c r="Q182" s="146">
        <v>8.5000000000000006E-2</v>
      </c>
      <c r="R182" s="146">
        <f t="shared" si="42"/>
        <v>0.42500000000000004</v>
      </c>
      <c r="S182" s="146">
        <v>0</v>
      </c>
      <c r="T182" s="147">
        <f t="shared" si="4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8" t="s">
        <v>149</v>
      </c>
      <c r="AT182" s="148" t="s">
        <v>170</v>
      </c>
      <c r="AU182" s="148" t="s">
        <v>123</v>
      </c>
      <c r="AY182" s="14" t="s">
        <v>116</v>
      </c>
      <c r="BE182" s="149">
        <f t="shared" si="44"/>
        <v>0</v>
      </c>
      <c r="BF182" s="149">
        <f t="shared" si="45"/>
        <v>0</v>
      </c>
      <c r="BG182" s="149">
        <f t="shared" si="46"/>
        <v>0</v>
      </c>
      <c r="BH182" s="149">
        <f t="shared" si="47"/>
        <v>0</v>
      </c>
      <c r="BI182" s="149">
        <f t="shared" si="48"/>
        <v>0</v>
      </c>
      <c r="BJ182" s="14" t="s">
        <v>123</v>
      </c>
      <c r="BK182" s="150">
        <f t="shared" si="49"/>
        <v>0</v>
      </c>
      <c r="BL182" s="14" t="s">
        <v>122</v>
      </c>
      <c r="BM182" s="148" t="s">
        <v>321</v>
      </c>
    </row>
    <row r="183" spans="1:65" s="2" customFormat="1" ht="24.2" customHeight="1">
      <c r="A183" s="29"/>
      <c r="B183" s="136"/>
      <c r="C183" s="137" t="s">
        <v>322</v>
      </c>
      <c r="D183" s="137" t="s">
        <v>118</v>
      </c>
      <c r="E183" s="138" t="s">
        <v>323</v>
      </c>
      <c r="F183" s="139" t="s">
        <v>324</v>
      </c>
      <c r="G183" s="140" t="s">
        <v>127</v>
      </c>
      <c r="H183" s="141">
        <v>18</v>
      </c>
      <c r="I183" s="142"/>
      <c r="J183" s="141">
        <f t="shared" si="40"/>
        <v>0</v>
      </c>
      <c r="K183" s="143"/>
      <c r="L183" s="30"/>
      <c r="M183" s="144" t="s">
        <v>1</v>
      </c>
      <c r="N183" s="145" t="s">
        <v>40</v>
      </c>
      <c r="O183" s="55"/>
      <c r="P183" s="146">
        <f t="shared" si="41"/>
        <v>0</v>
      </c>
      <c r="Q183" s="146">
        <v>0</v>
      </c>
      <c r="R183" s="146">
        <f t="shared" si="42"/>
        <v>0</v>
      </c>
      <c r="S183" s="146">
        <v>0</v>
      </c>
      <c r="T183" s="147">
        <f t="shared" si="4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8" t="s">
        <v>122</v>
      </c>
      <c r="AT183" s="148" t="s">
        <v>118</v>
      </c>
      <c r="AU183" s="148" t="s">
        <v>123</v>
      </c>
      <c r="AY183" s="14" t="s">
        <v>116</v>
      </c>
      <c r="BE183" s="149">
        <f t="shared" si="44"/>
        <v>0</v>
      </c>
      <c r="BF183" s="149">
        <f t="shared" si="45"/>
        <v>0</v>
      </c>
      <c r="BG183" s="149">
        <f t="shared" si="46"/>
        <v>0</v>
      </c>
      <c r="BH183" s="149">
        <f t="shared" si="47"/>
        <v>0</v>
      </c>
      <c r="BI183" s="149">
        <f t="shared" si="48"/>
        <v>0</v>
      </c>
      <c r="BJ183" s="14" t="s">
        <v>123</v>
      </c>
      <c r="BK183" s="150">
        <f t="shared" si="49"/>
        <v>0</v>
      </c>
      <c r="BL183" s="14" t="s">
        <v>122</v>
      </c>
      <c r="BM183" s="148" t="s">
        <v>325</v>
      </c>
    </row>
    <row r="184" spans="1:65" s="2" customFormat="1" ht="24.2" customHeight="1">
      <c r="A184" s="29"/>
      <c r="B184" s="136"/>
      <c r="C184" s="137" t="s">
        <v>326</v>
      </c>
      <c r="D184" s="137" t="s">
        <v>118</v>
      </c>
      <c r="E184" s="138" t="s">
        <v>327</v>
      </c>
      <c r="F184" s="139" t="s">
        <v>328</v>
      </c>
      <c r="G184" s="140" t="s">
        <v>132</v>
      </c>
      <c r="H184" s="141">
        <v>1.2</v>
      </c>
      <c r="I184" s="142"/>
      <c r="J184" s="141">
        <f t="shared" si="40"/>
        <v>0</v>
      </c>
      <c r="K184" s="143"/>
      <c r="L184" s="30"/>
      <c r="M184" s="144" t="s">
        <v>1</v>
      </c>
      <c r="N184" s="145" t="s">
        <v>40</v>
      </c>
      <c r="O184" s="55"/>
      <c r="P184" s="146">
        <f t="shared" si="41"/>
        <v>0</v>
      </c>
      <c r="Q184" s="146">
        <v>0</v>
      </c>
      <c r="R184" s="146">
        <f t="shared" si="42"/>
        <v>0</v>
      </c>
      <c r="S184" s="146">
        <v>2.4</v>
      </c>
      <c r="T184" s="147">
        <f t="shared" si="43"/>
        <v>2.88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8" t="s">
        <v>122</v>
      </c>
      <c r="AT184" s="148" t="s">
        <v>118</v>
      </c>
      <c r="AU184" s="148" t="s">
        <v>123</v>
      </c>
      <c r="AY184" s="14" t="s">
        <v>116</v>
      </c>
      <c r="BE184" s="149">
        <f t="shared" si="44"/>
        <v>0</v>
      </c>
      <c r="BF184" s="149">
        <f t="shared" si="45"/>
        <v>0</v>
      </c>
      <c r="BG184" s="149">
        <f t="shared" si="46"/>
        <v>0</v>
      </c>
      <c r="BH184" s="149">
        <f t="shared" si="47"/>
        <v>0</v>
      </c>
      <c r="BI184" s="149">
        <f t="shared" si="48"/>
        <v>0</v>
      </c>
      <c r="BJ184" s="14" t="s">
        <v>123</v>
      </c>
      <c r="BK184" s="150">
        <f t="shared" si="49"/>
        <v>0</v>
      </c>
      <c r="BL184" s="14" t="s">
        <v>122</v>
      </c>
      <c r="BM184" s="148" t="s">
        <v>329</v>
      </c>
    </row>
    <row r="185" spans="1:65" s="2" customFormat="1" ht="24.2" customHeight="1">
      <c r="A185" s="29"/>
      <c r="B185" s="136"/>
      <c r="C185" s="137" t="s">
        <v>330</v>
      </c>
      <c r="D185" s="137" t="s">
        <v>118</v>
      </c>
      <c r="E185" s="138" t="s">
        <v>331</v>
      </c>
      <c r="F185" s="139" t="s">
        <v>332</v>
      </c>
      <c r="G185" s="140" t="s">
        <v>291</v>
      </c>
      <c r="H185" s="141">
        <v>1</v>
      </c>
      <c r="I185" s="142"/>
      <c r="J185" s="141">
        <f t="shared" si="40"/>
        <v>0</v>
      </c>
      <c r="K185" s="143"/>
      <c r="L185" s="30"/>
      <c r="M185" s="144" t="s">
        <v>1</v>
      </c>
      <c r="N185" s="145" t="s">
        <v>40</v>
      </c>
      <c r="O185" s="55"/>
      <c r="P185" s="146">
        <f t="shared" si="41"/>
        <v>0</v>
      </c>
      <c r="Q185" s="146">
        <v>0</v>
      </c>
      <c r="R185" s="146">
        <f t="shared" si="42"/>
        <v>0</v>
      </c>
      <c r="S185" s="146">
        <v>4.0000000000000001E-3</v>
      </c>
      <c r="T185" s="147">
        <f t="shared" si="43"/>
        <v>4.0000000000000001E-3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8" t="s">
        <v>122</v>
      </c>
      <c r="AT185" s="148" t="s">
        <v>118</v>
      </c>
      <c r="AU185" s="148" t="s">
        <v>123</v>
      </c>
      <c r="AY185" s="14" t="s">
        <v>116</v>
      </c>
      <c r="BE185" s="149">
        <f t="shared" si="44"/>
        <v>0</v>
      </c>
      <c r="BF185" s="149">
        <f t="shared" si="45"/>
        <v>0</v>
      </c>
      <c r="BG185" s="149">
        <f t="shared" si="46"/>
        <v>0</v>
      </c>
      <c r="BH185" s="149">
        <f t="shared" si="47"/>
        <v>0</v>
      </c>
      <c r="BI185" s="149">
        <f t="shared" si="48"/>
        <v>0</v>
      </c>
      <c r="BJ185" s="14" t="s">
        <v>123</v>
      </c>
      <c r="BK185" s="150">
        <f t="shared" si="49"/>
        <v>0</v>
      </c>
      <c r="BL185" s="14" t="s">
        <v>122</v>
      </c>
      <c r="BM185" s="148" t="s">
        <v>333</v>
      </c>
    </row>
    <row r="186" spans="1:65" s="2" customFormat="1" ht="37.9" customHeight="1">
      <c r="A186" s="29"/>
      <c r="B186" s="136"/>
      <c r="C186" s="137" t="s">
        <v>334</v>
      </c>
      <c r="D186" s="137" t="s">
        <v>118</v>
      </c>
      <c r="E186" s="138" t="s">
        <v>335</v>
      </c>
      <c r="F186" s="139" t="s">
        <v>336</v>
      </c>
      <c r="G186" s="140" t="s">
        <v>121</v>
      </c>
      <c r="H186" s="141">
        <v>4</v>
      </c>
      <c r="I186" s="142"/>
      <c r="J186" s="141">
        <f t="shared" si="40"/>
        <v>0</v>
      </c>
      <c r="K186" s="143"/>
      <c r="L186" s="30"/>
      <c r="M186" s="144" t="s">
        <v>1</v>
      </c>
      <c r="N186" s="145" t="s">
        <v>40</v>
      </c>
      <c r="O186" s="55"/>
      <c r="P186" s="146">
        <f t="shared" si="41"/>
        <v>0</v>
      </c>
      <c r="Q186" s="146">
        <v>0</v>
      </c>
      <c r="R186" s="146">
        <f t="shared" si="42"/>
        <v>0</v>
      </c>
      <c r="S186" s="146">
        <v>0.183</v>
      </c>
      <c r="T186" s="147">
        <f t="shared" si="43"/>
        <v>0.73199999999999998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8" t="s">
        <v>122</v>
      </c>
      <c r="AT186" s="148" t="s">
        <v>118</v>
      </c>
      <c r="AU186" s="148" t="s">
        <v>123</v>
      </c>
      <c r="AY186" s="14" t="s">
        <v>116</v>
      </c>
      <c r="BE186" s="149">
        <f t="shared" si="44"/>
        <v>0</v>
      </c>
      <c r="BF186" s="149">
        <f t="shared" si="45"/>
        <v>0</v>
      </c>
      <c r="BG186" s="149">
        <f t="shared" si="46"/>
        <v>0</v>
      </c>
      <c r="BH186" s="149">
        <f t="shared" si="47"/>
        <v>0</v>
      </c>
      <c r="BI186" s="149">
        <f t="shared" si="48"/>
        <v>0</v>
      </c>
      <c r="BJ186" s="14" t="s">
        <v>123</v>
      </c>
      <c r="BK186" s="150">
        <f t="shared" si="49"/>
        <v>0</v>
      </c>
      <c r="BL186" s="14" t="s">
        <v>122</v>
      </c>
      <c r="BM186" s="148" t="s">
        <v>337</v>
      </c>
    </row>
    <row r="187" spans="1:65" s="2" customFormat="1" ht="14.45" customHeight="1">
      <c r="A187" s="29"/>
      <c r="B187" s="136"/>
      <c r="C187" s="137" t="s">
        <v>338</v>
      </c>
      <c r="D187" s="137" t="s">
        <v>118</v>
      </c>
      <c r="E187" s="138" t="s">
        <v>339</v>
      </c>
      <c r="F187" s="139" t="s">
        <v>340</v>
      </c>
      <c r="G187" s="140" t="s">
        <v>127</v>
      </c>
      <c r="H187" s="141">
        <v>8</v>
      </c>
      <c r="I187" s="142"/>
      <c r="J187" s="141">
        <f t="shared" si="40"/>
        <v>0</v>
      </c>
      <c r="K187" s="143"/>
      <c r="L187" s="30"/>
      <c r="M187" s="144" t="s">
        <v>1</v>
      </c>
      <c r="N187" s="145" t="s">
        <v>40</v>
      </c>
      <c r="O187" s="55"/>
      <c r="P187" s="146">
        <f t="shared" si="41"/>
        <v>0</v>
      </c>
      <c r="Q187" s="146">
        <v>0</v>
      </c>
      <c r="R187" s="146">
        <f t="shared" si="42"/>
        <v>0</v>
      </c>
      <c r="S187" s="146">
        <v>7.0000000000000001E-3</v>
      </c>
      <c r="T187" s="147">
        <f t="shared" si="43"/>
        <v>5.6000000000000001E-2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8" t="s">
        <v>122</v>
      </c>
      <c r="AT187" s="148" t="s">
        <v>118</v>
      </c>
      <c r="AU187" s="148" t="s">
        <v>123</v>
      </c>
      <c r="AY187" s="14" t="s">
        <v>116</v>
      </c>
      <c r="BE187" s="149">
        <f t="shared" si="44"/>
        <v>0</v>
      </c>
      <c r="BF187" s="149">
        <f t="shared" si="45"/>
        <v>0</v>
      </c>
      <c r="BG187" s="149">
        <f t="shared" si="46"/>
        <v>0</v>
      </c>
      <c r="BH187" s="149">
        <f t="shared" si="47"/>
        <v>0</v>
      </c>
      <c r="BI187" s="149">
        <f t="shared" si="48"/>
        <v>0</v>
      </c>
      <c r="BJ187" s="14" t="s">
        <v>123</v>
      </c>
      <c r="BK187" s="150">
        <f t="shared" si="49"/>
        <v>0</v>
      </c>
      <c r="BL187" s="14" t="s">
        <v>122</v>
      </c>
      <c r="BM187" s="148" t="s">
        <v>341</v>
      </c>
    </row>
    <row r="188" spans="1:65" s="2" customFormat="1" ht="24.2" customHeight="1">
      <c r="A188" s="29"/>
      <c r="B188" s="136"/>
      <c r="C188" s="137" t="s">
        <v>342</v>
      </c>
      <c r="D188" s="137" t="s">
        <v>118</v>
      </c>
      <c r="E188" s="138" t="s">
        <v>343</v>
      </c>
      <c r="F188" s="139" t="s">
        <v>344</v>
      </c>
      <c r="G188" s="140" t="s">
        <v>173</v>
      </c>
      <c r="H188" s="141">
        <v>7.44</v>
      </c>
      <c r="I188" s="142"/>
      <c r="J188" s="141">
        <f t="shared" si="40"/>
        <v>0</v>
      </c>
      <c r="K188" s="143"/>
      <c r="L188" s="30"/>
      <c r="M188" s="144" t="s">
        <v>1</v>
      </c>
      <c r="N188" s="145" t="s">
        <v>40</v>
      </c>
      <c r="O188" s="55"/>
      <c r="P188" s="146">
        <f t="shared" si="41"/>
        <v>0</v>
      </c>
      <c r="Q188" s="146">
        <v>0</v>
      </c>
      <c r="R188" s="146">
        <f t="shared" si="42"/>
        <v>0</v>
      </c>
      <c r="S188" s="146">
        <v>0</v>
      </c>
      <c r="T188" s="147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8" t="s">
        <v>122</v>
      </c>
      <c r="AT188" s="148" t="s">
        <v>118</v>
      </c>
      <c r="AU188" s="148" t="s">
        <v>123</v>
      </c>
      <c r="AY188" s="14" t="s">
        <v>116</v>
      </c>
      <c r="BE188" s="149">
        <f t="shared" si="44"/>
        <v>0</v>
      </c>
      <c r="BF188" s="149">
        <f t="shared" si="45"/>
        <v>0</v>
      </c>
      <c r="BG188" s="149">
        <f t="shared" si="46"/>
        <v>0</v>
      </c>
      <c r="BH188" s="149">
        <f t="shared" si="47"/>
        <v>0</v>
      </c>
      <c r="BI188" s="149">
        <f t="shared" si="48"/>
        <v>0</v>
      </c>
      <c r="BJ188" s="14" t="s">
        <v>123</v>
      </c>
      <c r="BK188" s="150">
        <f t="shared" si="49"/>
        <v>0</v>
      </c>
      <c r="BL188" s="14" t="s">
        <v>122</v>
      </c>
      <c r="BM188" s="148" t="s">
        <v>345</v>
      </c>
    </row>
    <row r="189" spans="1:65" s="2" customFormat="1" ht="14.45" customHeight="1">
      <c r="A189" s="29"/>
      <c r="B189" s="136"/>
      <c r="C189" s="137" t="s">
        <v>346</v>
      </c>
      <c r="D189" s="137" t="s">
        <v>118</v>
      </c>
      <c r="E189" s="138" t="s">
        <v>347</v>
      </c>
      <c r="F189" s="139" t="s">
        <v>348</v>
      </c>
      <c r="G189" s="140" t="s">
        <v>173</v>
      </c>
      <c r="H189" s="141">
        <v>7.44</v>
      </c>
      <c r="I189" s="142"/>
      <c r="J189" s="141">
        <f t="shared" si="40"/>
        <v>0</v>
      </c>
      <c r="K189" s="143"/>
      <c r="L189" s="30"/>
      <c r="M189" s="144" t="s">
        <v>1</v>
      </c>
      <c r="N189" s="145" t="s">
        <v>40</v>
      </c>
      <c r="O189" s="55"/>
      <c r="P189" s="146">
        <f t="shared" si="41"/>
        <v>0</v>
      </c>
      <c r="Q189" s="146">
        <v>0</v>
      </c>
      <c r="R189" s="146">
        <f t="shared" si="42"/>
        <v>0</v>
      </c>
      <c r="S189" s="146">
        <v>0</v>
      </c>
      <c r="T189" s="147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8" t="s">
        <v>122</v>
      </c>
      <c r="AT189" s="148" t="s">
        <v>118</v>
      </c>
      <c r="AU189" s="148" t="s">
        <v>123</v>
      </c>
      <c r="AY189" s="14" t="s">
        <v>116</v>
      </c>
      <c r="BE189" s="149">
        <f t="shared" si="44"/>
        <v>0</v>
      </c>
      <c r="BF189" s="149">
        <f t="shared" si="45"/>
        <v>0</v>
      </c>
      <c r="BG189" s="149">
        <f t="shared" si="46"/>
        <v>0</v>
      </c>
      <c r="BH189" s="149">
        <f t="shared" si="47"/>
        <v>0</v>
      </c>
      <c r="BI189" s="149">
        <f t="shared" si="48"/>
        <v>0</v>
      </c>
      <c r="BJ189" s="14" t="s">
        <v>123</v>
      </c>
      <c r="BK189" s="150">
        <f t="shared" si="49"/>
        <v>0</v>
      </c>
      <c r="BL189" s="14" t="s">
        <v>122</v>
      </c>
      <c r="BM189" s="148" t="s">
        <v>349</v>
      </c>
    </row>
    <row r="190" spans="1:65" s="2" customFormat="1" ht="24.2" customHeight="1">
      <c r="A190" s="29"/>
      <c r="B190" s="136"/>
      <c r="C190" s="137" t="s">
        <v>350</v>
      </c>
      <c r="D190" s="137" t="s">
        <v>118</v>
      </c>
      <c r="E190" s="138" t="s">
        <v>351</v>
      </c>
      <c r="F190" s="139" t="s">
        <v>352</v>
      </c>
      <c r="G190" s="140" t="s">
        <v>173</v>
      </c>
      <c r="H190" s="141">
        <v>15.116</v>
      </c>
      <c r="I190" s="142"/>
      <c r="J190" s="141">
        <f t="shared" si="40"/>
        <v>0</v>
      </c>
      <c r="K190" s="143"/>
      <c r="L190" s="30"/>
      <c r="M190" s="144" t="s">
        <v>1</v>
      </c>
      <c r="N190" s="145" t="s">
        <v>40</v>
      </c>
      <c r="O190" s="55"/>
      <c r="P190" s="146">
        <f t="shared" si="41"/>
        <v>0</v>
      </c>
      <c r="Q190" s="146">
        <v>0</v>
      </c>
      <c r="R190" s="146">
        <f t="shared" si="42"/>
        <v>0</v>
      </c>
      <c r="S190" s="146">
        <v>0</v>
      </c>
      <c r="T190" s="147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8" t="s">
        <v>122</v>
      </c>
      <c r="AT190" s="148" t="s">
        <v>118</v>
      </c>
      <c r="AU190" s="148" t="s">
        <v>123</v>
      </c>
      <c r="AY190" s="14" t="s">
        <v>116</v>
      </c>
      <c r="BE190" s="149">
        <f t="shared" si="44"/>
        <v>0</v>
      </c>
      <c r="BF190" s="149">
        <f t="shared" si="45"/>
        <v>0</v>
      </c>
      <c r="BG190" s="149">
        <f t="shared" si="46"/>
        <v>0</v>
      </c>
      <c r="BH190" s="149">
        <f t="shared" si="47"/>
        <v>0</v>
      </c>
      <c r="BI190" s="149">
        <f t="shared" si="48"/>
        <v>0</v>
      </c>
      <c r="BJ190" s="14" t="s">
        <v>123</v>
      </c>
      <c r="BK190" s="150">
        <f t="shared" si="49"/>
        <v>0</v>
      </c>
      <c r="BL190" s="14" t="s">
        <v>122</v>
      </c>
      <c r="BM190" s="148" t="s">
        <v>353</v>
      </c>
    </row>
    <row r="191" spans="1:65" s="2" customFormat="1" ht="24.2" customHeight="1">
      <c r="A191" s="29"/>
      <c r="B191" s="136"/>
      <c r="C191" s="137" t="s">
        <v>354</v>
      </c>
      <c r="D191" s="137" t="s">
        <v>118</v>
      </c>
      <c r="E191" s="138" t="s">
        <v>355</v>
      </c>
      <c r="F191" s="139" t="s">
        <v>356</v>
      </c>
      <c r="G191" s="140" t="s">
        <v>173</v>
      </c>
      <c r="H191" s="141">
        <v>7.44</v>
      </c>
      <c r="I191" s="142"/>
      <c r="J191" s="141">
        <f t="shared" si="40"/>
        <v>0</v>
      </c>
      <c r="K191" s="143"/>
      <c r="L191" s="30"/>
      <c r="M191" s="144" t="s">
        <v>1</v>
      </c>
      <c r="N191" s="145" t="s">
        <v>40</v>
      </c>
      <c r="O191" s="55"/>
      <c r="P191" s="146">
        <f t="shared" si="41"/>
        <v>0</v>
      </c>
      <c r="Q191" s="146">
        <v>0</v>
      </c>
      <c r="R191" s="146">
        <f t="shared" si="42"/>
        <v>0</v>
      </c>
      <c r="S191" s="146">
        <v>0</v>
      </c>
      <c r="T191" s="147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8" t="s">
        <v>122</v>
      </c>
      <c r="AT191" s="148" t="s">
        <v>118</v>
      </c>
      <c r="AU191" s="148" t="s">
        <v>123</v>
      </c>
      <c r="AY191" s="14" t="s">
        <v>116</v>
      </c>
      <c r="BE191" s="149">
        <f t="shared" si="44"/>
        <v>0</v>
      </c>
      <c r="BF191" s="149">
        <f t="shared" si="45"/>
        <v>0</v>
      </c>
      <c r="BG191" s="149">
        <f t="shared" si="46"/>
        <v>0</v>
      </c>
      <c r="BH191" s="149">
        <f t="shared" si="47"/>
        <v>0</v>
      </c>
      <c r="BI191" s="149">
        <f t="shared" si="48"/>
        <v>0</v>
      </c>
      <c r="BJ191" s="14" t="s">
        <v>123</v>
      </c>
      <c r="BK191" s="150">
        <f t="shared" si="49"/>
        <v>0</v>
      </c>
      <c r="BL191" s="14" t="s">
        <v>122</v>
      </c>
      <c r="BM191" s="148" t="s">
        <v>357</v>
      </c>
    </row>
    <row r="192" spans="1:65" s="2" customFormat="1" ht="24.2" customHeight="1">
      <c r="A192" s="29"/>
      <c r="B192" s="136"/>
      <c r="C192" s="137" t="s">
        <v>358</v>
      </c>
      <c r="D192" s="137" t="s">
        <v>118</v>
      </c>
      <c r="E192" s="138" t="s">
        <v>359</v>
      </c>
      <c r="F192" s="139" t="s">
        <v>360</v>
      </c>
      <c r="G192" s="140" t="s">
        <v>173</v>
      </c>
      <c r="H192" s="141">
        <v>7.44</v>
      </c>
      <c r="I192" s="142"/>
      <c r="J192" s="141">
        <f t="shared" si="40"/>
        <v>0</v>
      </c>
      <c r="K192" s="143"/>
      <c r="L192" s="30"/>
      <c r="M192" s="144" t="s">
        <v>1</v>
      </c>
      <c r="N192" s="145" t="s">
        <v>40</v>
      </c>
      <c r="O192" s="55"/>
      <c r="P192" s="146">
        <f t="shared" si="41"/>
        <v>0</v>
      </c>
      <c r="Q192" s="146">
        <v>0</v>
      </c>
      <c r="R192" s="146">
        <f t="shared" si="42"/>
        <v>0</v>
      </c>
      <c r="S192" s="146">
        <v>0</v>
      </c>
      <c r="T192" s="147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8" t="s">
        <v>122</v>
      </c>
      <c r="AT192" s="148" t="s">
        <v>118</v>
      </c>
      <c r="AU192" s="148" t="s">
        <v>123</v>
      </c>
      <c r="AY192" s="14" t="s">
        <v>116</v>
      </c>
      <c r="BE192" s="149">
        <f t="shared" si="44"/>
        <v>0</v>
      </c>
      <c r="BF192" s="149">
        <f t="shared" si="45"/>
        <v>0</v>
      </c>
      <c r="BG192" s="149">
        <f t="shared" si="46"/>
        <v>0</v>
      </c>
      <c r="BH192" s="149">
        <f t="shared" si="47"/>
        <v>0</v>
      </c>
      <c r="BI192" s="149">
        <f t="shared" si="48"/>
        <v>0</v>
      </c>
      <c r="BJ192" s="14" t="s">
        <v>123</v>
      </c>
      <c r="BK192" s="150">
        <f t="shared" si="49"/>
        <v>0</v>
      </c>
      <c r="BL192" s="14" t="s">
        <v>122</v>
      </c>
      <c r="BM192" s="148" t="s">
        <v>361</v>
      </c>
    </row>
    <row r="193" spans="1:65" s="12" customFormat="1" ht="22.9" customHeight="1">
      <c r="B193" s="123"/>
      <c r="D193" s="124" t="s">
        <v>73</v>
      </c>
      <c r="E193" s="134" t="s">
        <v>362</v>
      </c>
      <c r="F193" s="134" t="s">
        <v>363</v>
      </c>
      <c r="I193" s="126"/>
      <c r="J193" s="135">
        <f>BK193</f>
        <v>0</v>
      </c>
      <c r="L193" s="123"/>
      <c r="M193" s="128"/>
      <c r="N193" s="129"/>
      <c r="O193" s="129"/>
      <c r="P193" s="130">
        <f>P194</f>
        <v>0</v>
      </c>
      <c r="Q193" s="129"/>
      <c r="R193" s="130">
        <f>R194</f>
        <v>0</v>
      </c>
      <c r="S193" s="129"/>
      <c r="T193" s="131">
        <f>T194</f>
        <v>0</v>
      </c>
      <c r="AR193" s="124" t="s">
        <v>79</v>
      </c>
      <c r="AT193" s="132" t="s">
        <v>73</v>
      </c>
      <c r="AU193" s="132" t="s">
        <v>79</v>
      </c>
      <c r="AY193" s="124" t="s">
        <v>116</v>
      </c>
      <c r="BK193" s="133">
        <f>BK194</f>
        <v>0</v>
      </c>
    </row>
    <row r="194" spans="1:65" s="2" customFormat="1" ht="24.2" customHeight="1">
      <c r="A194" s="29"/>
      <c r="B194" s="136"/>
      <c r="C194" s="137" t="s">
        <v>364</v>
      </c>
      <c r="D194" s="137" t="s">
        <v>118</v>
      </c>
      <c r="E194" s="138" t="s">
        <v>365</v>
      </c>
      <c r="F194" s="139" t="s">
        <v>366</v>
      </c>
      <c r="G194" s="140" t="s">
        <v>173</v>
      </c>
      <c r="H194" s="141">
        <v>148.92099999999999</v>
      </c>
      <c r="I194" s="142"/>
      <c r="J194" s="141">
        <f>ROUND(I194*H194,3)</f>
        <v>0</v>
      </c>
      <c r="K194" s="143"/>
      <c r="L194" s="30"/>
      <c r="M194" s="144" t="s">
        <v>1</v>
      </c>
      <c r="N194" s="145" t="s">
        <v>40</v>
      </c>
      <c r="O194" s="55"/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8" t="s">
        <v>122</v>
      </c>
      <c r="AT194" s="148" t="s">
        <v>118</v>
      </c>
      <c r="AU194" s="148" t="s">
        <v>123</v>
      </c>
      <c r="AY194" s="14" t="s">
        <v>116</v>
      </c>
      <c r="BE194" s="149">
        <f>IF(N194="základná",J194,0)</f>
        <v>0</v>
      </c>
      <c r="BF194" s="149">
        <f>IF(N194="znížená",J194,0)</f>
        <v>0</v>
      </c>
      <c r="BG194" s="149">
        <f>IF(N194="zákl. prenesená",J194,0)</f>
        <v>0</v>
      </c>
      <c r="BH194" s="149">
        <f>IF(N194="zníž. prenesená",J194,0)</f>
        <v>0</v>
      </c>
      <c r="BI194" s="149">
        <f>IF(N194="nulová",J194,0)</f>
        <v>0</v>
      </c>
      <c r="BJ194" s="14" t="s">
        <v>123</v>
      </c>
      <c r="BK194" s="150">
        <f>ROUND(I194*H194,3)</f>
        <v>0</v>
      </c>
      <c r="BL194" s="14" t="s">
        <v>122</v>
      </c>
      <c r="BM194" s="148" t="s">
        <v>367</v>
      </c>
    </row>
    <row r="195" spans="1:65" s="12" customFormat="1" ht="25.9" customHeight="1">
      <c r="B195" s="123"/>
      <c r="D195" s="124" t="s">
        <v>73</v>
      </c>
      <c r="E195" s="125" t="s">
        <v>368</v>
      </c>
      <c r="F195" s="125" t="s">
        <v>369</v>
      </c>
      <c r="I195" s="126"/>
      <c r="J195" s="127">
        <f>BK195</f>
        <v>0</v>
      </c>
      <c r="L195" s="123"/>
      <c r="M195" s="128"/>
      <c r="N195" s="129"/>
      <c r="O195" s="129"/>
      <c r="P195" s="130">
        <f>P196+P205+P212+P216+P220+P223</f>
        <v>0</v>
      </c>
      <c r="Q195" s="129"/>
      <c r="R195" s="130">
        <f>R196+R205+R212+R216+R220+R223</f>
        <v>0.66032079999999993</v>
      </c>
      <c r="S195" s="129"/>
      <c r="T195" s="131">
        <f>T196+T205+T212+T216+T220+T223</f>
        <v>1.3895399999999998</v>
      </c>
      <c r="AR195" s="124" t="s">
        <v>123</v>
      </c>
      <c r="AT195" s="132" t="s">
        <v>73</v>
      </c>
      <c r="AU195" s="132" t="s">
        <v>74</v>
      </c>
      <c r="AY195" s="124" t="s">
        <v>116</v>
      </c>
      <c r="BK195" s="133">
        <f>BK196+BK205+BK212+BK216+BK220+BK223</f>
        <v>0</v>
      </c>
    </row>
    <row r="196" spans="1:65" s="12" customFormat="1" ht="22.9" customHeight="1">
      <c r="B196" s="123"/>
      <c r="D196" s="124" t="s">
        <v>73</v>
      </c>
      <c r="E196" s="134" t="s">
        <v>370</v>
      </c>
      <c r="F196" s="134" t="s">
        <v>371</v>
      </c>
      <c r="I196" s="126"/>
      <c r="J196" s="135">
        <f>BK196</f>
        <v>0</v>
      </c>
      <c r="L196" s="123"/>
      <c r="M196" s="128"/>
      <c r="N196" s="129"/>
      <c r="O196" s="129"/>
      <c r="P196" s="130">
        <f>SUM(P197:P204)</f>
        <v>0</v>
      </c>
      <c r="Q196" s="129"/>
      <c r="R196" s="130">
        <f>SUM(R197:R204)</f>
        <v>0.1705448</v>
      </c>
      <c r="S196" s="129"/>
      <c r="T196" s="131">
        <f>SUM(T197:T204)</f>
        <v>1.2044999999999999</v>
      </c>
      <c r="AR196" s="124" t="s">
        <v>123</v>
      </c>
      <c r="AT196" s="132" t="s">
        <v>73</v>
      </c>
      <c r="AU196" s="132" t="s">
        <v>79</v>
      </c>
      <c r="AY196" s="124" t="s">
        <v>116</v>
      </c>
      <c r="BK196" s="133">
        <f>SUM(BK197:BK204)</f>
        <v>0</v>
      </c>
    </row>
    <row r="197" spans="1:65" s="2" customFormat="1" ht="24.2" customHeight="1">
      <c r="A197" s="29"/>
      <c r="B197" s="136"/>
      <c r="C197" s="137" t="s">
        <v>372</v>
      </c>
      <c r="D197" s="137" t="s">
        <v>118</v>
      </c>
      <c r="E197" s="138" t="s">
        <v>373</v>
      </c>
      <c r="F197" s="139" t="s">
        <v>374</v>
      </c>
      <c r="G197" s="140" t="s">
        <v>121</v>
      </c>
      <c r="H197" s="141">
        <v>16.5</v>
      </c>
      <c r="I197" s="142"/>
      <c r="J197" s="141">
        <f t="shared" ref="J197:J204" si="50">ROUND(I197*H197,3)</f>
        <v>0</v>
      </c>
      <c r="K197" s="143"/>
      <c r="L197" s="30"/>
      <c r="M197" s="144" t="s">
        <v>1</v>
      </c>
      <c r="N197" s="145" t="s">
        <v>40</v>
      </c>
      <c r="O197" s="55"/>
      <c r="P197" s="146">
        <f t="shared" ref="P197:P204" si="51">O197*H197</f>
        <v>0</v>
      </c>
      <c r="Q197" s="146">
        <v>0</v>
      </c>
      <c r="R197" s="146">
        <f t="shared" ref="R197:R204" si="52">Q197*H197</f>
        <v>0</v>
      </c>
      <c r="S197" s="146">
        <v>7.2999999999999995E-2</v>
      </c>
      <c r="T197" s="147">
        <f t="shared" ref="T197:T204" si="53">S197*H197</f>
        <v>1.2044999999999999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8" t="s">
        <v>122</v>
      </c>
      <c r="AT197" s="148" t="s">
        <v>118</v>
      </c>
      <c r="AU197" s="148" t="s">
        <v>123</v>
      </c>
      <c r="AY197" s="14" t="s">
        <v>116</v>
      </c>
      <c r="BE197" s="149">
        <f t="shared" ref="BE197:BE204" si="54">IF(N197="základná",J197,0)</f>
        <v>0</v>
      </c>
      <c r="BF197" s="149">
        <f t="shared" ref="BF197:BF204" si="55">IF(N197="znížená",J197,0)</f>
        <v>0</v>
      </c>
      <c r="BG197" s="149">
        <f t="shared" ref="BG197:BG204" si="56">IF(N197="zákl. prenesená",J197,0)</f>
        <v>0</v>
      </c>
      <c r="BH197" s="149">
        <f t="shared" ref="BH197:BH204" si="57">IF(N197="zníž. prenesená",J197,0)</f>
        <v>0</v>
      </c>
      <c r="BI197" s="149">
        <f t="shared" ref="BI197:BI204" si="58">IF(N197="nulová",J197,0)</f>
        <v>0</v>
      </c>
      <c r="BJ197" s="14" t="s">
        <v>123</v>
      </c>
      <c r="BK197" s="150">
        <f t="shared" ref="BK197:BK204" si="59">ROUND(I197*H197,3)</f>
        <v>0</v>
      </c>
      <c r="BL197" s="14" t="s">
        <v>122</v>
      </c>
      <c r="BM197" s="148" t="s">
        <v>375</v>
      </c>
    </row>
    <row r="198" spans="1:65" s="2" customFormat="1" ht="24.2" customHeight="1">
      <c r="A198" s="29"/>
      <c r="B198" s="136"/>
      <c r="C198" s="137" t="s">
        <v>376</v>
      </c>
      <c r="D198" s="137" t="s">
        <v>118</v>
      </c>
      <c r="E198" s="138" t="s">
        <v>377</v>
      </c>
      <c r="F198" s="139" t="s">
        <v>378</v>
      </c>
      <c r="G198" s="140" t="s">
        <v>121</v>
      </c>
      <c r="H198" s="141">
        <v>26.4</v>
      </c>
      <c r="I198" s="142"/>
      <c r="J198" s="141">
        <f t="shared" si="50"/>
        <v>0</v>
      </c>
      <c r="K198" s="143"/>
      <c r="L198" s="30"/>
      <c r="M198" s="144" t="s">
        <v>1</v>
      </c>
      <c r="N198" s="145" t="s">
        <v>40</v>
      </c>
      <c r="O198" s="55"/>
      <c r="P198" s="146">
        <f t="shared" si="51"/>
        <v>0</v>
      </c>
      <c r="Q198" s="146">
        <v>0</v>
      </c>
      <c r="R198" s="146">
        <f t="shared" si="52"/>
        <v>0</v>
      </c>
      <c r="S198" s="146">
        <v>0</v>
      </c>
      <c r="T198" s="147">
        <f t="shared" si="5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8" t="s">
        <v>184</v>
      </c>
      <c r="AT198" s="148" t="s">
        <v>118</v>
      </c>
      <c r="AU198" s="148" t="s">
        <v>123</v>
      </c>
      <c r="AY198" s="14" t="s">
        <v>116</v>
      </c>
      <c r="BE198" s="149">
        <f t="shared" si="54"/>
        <v>0</v>
      </c>
      <c r="BF198" s="149">
        <f t="shared" si="55"/>
        <v>0</v>
      </c>
      <c r="BG198" s="149">
        <f t="shared" si="56"/>
        <v>0</v>
      </c>
      <c r="BH198" s="149">
        <f t="shared" si="57"/>
        <v>0</v>
      </c>
      <c r="BI198" s="149">
        <f t="shared" si="58"/>
        <v>0</v>
      </c>
      <c r="BJ198" s="14" t="s">
        <v>123</v>
      </c>
      <c r="BK198" s="150">
        <f t="shared" si="59"/>
        <v>0</v>
      </c>
      <c r="BL198" s="14" t="s">
        <v>184</v>
      </c>
      <c r="BM198" s="148" t="s">
        <v>379</v>
      </c>
    </row>
    <row r="199" spans="1:65" s="2" customFormat="1" ht="14.45" customHeight="1">
      <c r="A199" s="29"/>
      <c r="B199" s="136"/>
      <c r="C199" s="151" t="s">
        <v>380</v>
      </c>
      <c r="D199" s="151" t="s">
        <v>170</v>
      </c>
      <c r="E199" s="152" t="s">
        <v>381</v>
      </c>
      <c r="F199" s="153" t="s">
        <v>382</v>
      </c>
      <c r="G199" s="154" t="s">
        <v>173</v>
      </c>
      <c r="H199" s="155">
        <v>8.0000000000000002E-3</v>
      </c>
      <c r="I199" s="156"/>
      <c r="J199" s="155">
        <f t="shared" si="50"/>
        <v>0</v>
      </c>
      <c r="K199" s="157"/>
      <c r="L199" s="158"/>
      <c r="M199" s="159" t="s">
        <v>1</v>
      </c>
      <c r="N199" s="160" t="s">
        <v>40</v>
      </c>
      <c r="O199" s="55"/>
      <c r="P199" s="146">
        <f t="shared" si="51"/>
        <v>0</v>
      </c>
      <c r="Q199" s="146">
        <v>1</v>
      </c>
      <c r="R199" s="146">
        <f t="shared" si="52"/>
        <v>8.0000000000000002E-3</v>
      </c>
      <c r="S199" s="146">
        <v>0</v>
      </c>
      <c r="T199" s="147">
        <f t="shared" si="5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8" t="s">
        <v>250</v>
      </c>
      <c r="AT199" s="148" t="s">
        <v>170</v>
      </c>
      <c r="AU199" s="148" t="s">
        <v>123</v>
      </c>
      <c r="AY199" s="14" t="s">
        <v>116</v>
      </c>
      <c r="BE199" s="149">
        <f t="shared" si="54"/>
        <v>0</v>
      </c>
      <c r="BF199" s="149">
        <f t="shared" si="55"/>
        <v>0</v>
      </c>
      <c r="BG199" s="149">
        <f t="shared" si="56"/>
        <v>0</v>
      </c>
      <c r="BH199" s="149">
        <f t="shared" si="57"/>
        <v>0</v>
      </c>
      <c r="BI199" s="149">
        <f t="shared" si="58"/>
        <v>0</v>
      </c>
      <c r="BJ199" s="14" t="s">
        <v>123</v>
      </c>
      <c r="BK199" s="150">
        <f t="shared" si="59"/>
        <v>0</v>
      </c>
      <c r="BL199" s="14" t="s">
        <v>184</v>
      </c>
      <c r="BM199" s="148" t="s">
        <v>383</v>
      </c>
    </row>
    <row r="200" spans="1:65" s="2" customFormat="1" ht="24.2" customHeight="1">
      <c r="A200" s="29"/>
      <c r="B200" s="136"/>
      <c r="C200" s="137" t="s">
        <v>384</v>
      </c>
      <c r="D200" s="137" t="s">
        <v>118</v>
      </c>
      <c r="E200" s="138" t="s">
        <v>385</v>
      </c>
      <c r="F200" s="139" t="s">
        <v>386</v>
      </c>
      <c r="G200" s="140" t="s">
        <v>121</v>
      </c>
      <c r="H200" s="141">
        <v>26.4</v>
      </c>
      <c r="I200" s="142"/>
      <c r="J200" s="141">
        <f t="shared" si="50"/>
        <v>0</v>
      </c>
      <c r="K200" s="143"/>
      <c r="L200" s="30"/>
      <c r="M200" s="144" t="s">
        <v>1</v>
      </c>
      <c r="N200" s="145" t="s">
        <v>40</v>
      </c>
      <c r="O200" s="55"/>
      <c r="P200" s="146">
        <f t="shared" si="51"/>
        <v>0</v>
      </c>
      <c r="Q200" s="146">
        <v>8.0000000000000007E-5</v>
      </c>
      <c r="R200" s="146">
        <f t="shared" si="52"/>
        <v>2.1120000000000002E-3</v>
      </c>
      <c r="S200" s="146">
        <v>0</v>
      </c>
      <c r="T200" s="147">
        <f t="shared" si="5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8" t="s">
        <v>184</v>
      </c>
      <c r="AT200" s="148" t="s">
        <v>118</v>
      </c>
      <c r="AU200" s="148" t="s">
        <v>123</v>
      </c>
      <c r="AY200" s="14" t="s">
        <v>116</v>
      </c>
      <c r="BE200" s="149">
        <f t="shared" si="54"/>
        <v>0</v>
      </c>
      <c r="BF200" s="149">
        <f t="shared" si="55"/>
        <v>0</v>
      </c>
      <c r="BG200" s="149">
        <f t="shared" si="56"/>
        <v>0</v>
      </c>
      <c r="BH200" s="149">
        <f t="shared" si="57"/>
        <v>0</v>
      </c>
      <c r="BI200" s="149">
        <f t="shared" si="58"/>
        <v>0</v>
      </c>
      <c r="BJ200" s="14" t="s">
        <v>123</v>
      </c>
      <c r="BK200" s="150">
        <f t="shared" si="59"/>
        <v>0</v>
      </c>
      <c r="BL200" s="14" t="s">
        <v>184</v>
      </c>
      <c r="BM200" s="148" t="s">
        <v>387</v>
      </c>
    </row>
    <row r="201" spans="1:65" s="2" customFormat="1" ht="24.2" customHeight="1">
      <c r="A201" s="29"/>
      <c r="B201" s="136"/>
      <c r="C201" s="151" t="s">
        <v>388</v>
      </c>
      <c r="D201" s="151" t="s">
        <v>170</v>
      </c>
      <c r="E201" s="152" t="s">
        <v>389</v>
      </c>
      <c r="F201" s="153" t="s">
        <v>390</v>
      </c>
      <c r="G201" s="154" t="s">
        <v>121</v>
      </c>
      <c r="H201" s="155">
        <v>30.36</v>
      </c>
      <c r="I201" s="156"/>
      <c r="J201" s="155">
        <f t="shared" si="50"/>
        <v>0</v>
      </c>
      <c r="K201" s="157"/>
      <c r="L201" s="158"/>
      <c r="M201" s="159" t="s">
        <v>1</v>
      </c>
      <c r="N201" s="160" t="s">
        <v>40</v>
      </c>
      <c r="O201" s="55"/>
      <c r="P201" s="146">
        <f t="shared" si="51"/>
        <v>0</v>
      </c>
      <c r="Q201" s="146">
        <v>3.8000000000000002E-4</v>
      </c>
      <c r="R201" s="146">
        <f t="shared" si="52"/>
        <v>1.15368E-2</v>
      </c>
      <c r="S201" s="146">
        <v>0</v>
      </c>
      <c r="T201" s="147">
        <f t="shared" si="5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8" t="s">
        <v>250</v>
      </c>
      <c r="AT201" s="148" t="s">
        <v>170</v>
      </c>
      <c r="AU201" s="148" t="s">
        <v>123</v>
      </c>
      <c r="AY201" s="14" t="s">
        <v>116</v>
      </c>
      <c r="BE201" s="149">
        <f t="shared" si="54"/>
        <v>0</v>
      </c>
      <c r="BF201" s="149">
        <f t="shared" si="55"/>
        <v>0</v>
      </c>
      <c r="BG201" s="149">
        <f t="shared" si="56"/>
        <v>0</v>
      </c>
      <c r="BH201" s="149">
        <f t="shared" si="57"/>
        <v>0</v>
      </c>
      <c r="BI201" s="149">
        <f t="shared" si="58"/>
        <v>0</v>
      </c>
      <c r="BJ201" s="14" t="s">
        <v>123</v>
      </c>
      <c r="BK201" s="150">
        <f t="shared" si="59"/>
        <v>0</v>
      </c>
      <c r="BL201" s="14" t="s">
        <v>184</v>
      </c>
      <c r="BM201" s="148" t="s">
        <v>391</v>
      </c>
    </row>
    <row r="202" spans="1:65" s="2" customFormat="1" ht="24.2" customHeight="1">
      <c r="A202" s="29"/>
      <c r="B202" s="136"/>
      <c r="C202" s="137" t="s">
        <v>392</v>
      </c>
      <c r="D202" s="137" t="s">
        <v>118</v>
      </c>
      <c r="E202" s="138" t="s">
        <v>393</v>
      </c>
      <c r="F202" s="139" t="s">
        <v>394</v>
      </c>
      <c r="G202" s="140" t="s">
        <v>121</v>
      </c>
      <c r="H202" s="141">
        <v>26.4</v>
      </c>
      <c r="I202" s="142"/>
      <c r="J202" s="141">
        <f t="shared" si="50"/>
        <v>0</v>
      </c>
      <c r="K202" s="143"/>
      <c r="L202" s="30"/>
      <c r="M202" s="144" t="s">
        <v>1</v>
      </c>
      <c r="N202" s="145" t="s">
        <v>40</v>
      </c>
      <c r="O202" s="55"/>
      <c r="P202" s="146">
        <f t="shared" si="51"/>
        <v>0</v>
      </c>
      <c r="Q202" s="146">
        <v>5.4000000000000001E-4</v>
      </c>
      <c r="R202" s="146">
        <f t="shared" si="52"/>
        <v>1.4256E-2</v>
      </c>
      <c r="S202" s="146">
        <v>0</v>
      </c>
      <c r="T202" s="147">
        <f t="shared" si="5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8" t="s">
        <v>184</v>
      </c>
      <c r="AT202" s="148" t="s">
        <v>118</v>
      </c>
      <c r="AU202" s="148" t="s">
        <v>123</v>
      </c>
      <c r="AY202" s="14" t="s">
        <v>116</v>
      </c>
      <c r="BE202" s="149">
        <f t="shared" si="54"/>
        <v>0</v>
      </c>
      <c r="BF202" s="149">
        <f t="shared" si="55"/>
        <v>0</v>
      </c>
      <c r="BG202" s="149">
        <f t="shared" si="56"/>
        <v>0</v>
      </c>
      <c r="BH202" s="149">
        <f t="shared" si="57"/>
        <v>0</v>
      </c>
      <c r="BI202" s="149">
        <f t="shared" si="58"/>
        <v>0</v>
      </c>
      <c r="BJ202" s="14" t="s">
        <v>123</v>
      </c>
      <c r="BK202" s="150">
        <f t="shared" si="59"/>
        <v>0</v>
      </c>
      <c r="BL202" s="14" t="s">
        <v>184</v>
      </c>
      <c r="BM202" s="148" t="s">
        <v>395</v>
      </c>
    </row>
    <row r="203" spans="1:65" s="2" customFormat="1" ht="24.2" customHeight="1">
      <c r="A203" s="29"/>
      <c r="B203" s="136"/>
      <c r="C203" s="151" t="s">
        <v>396</v>
      </c>
      <c r="D203" s="151" t="s">
        <v>170</v>
      </c>
      <c r="E203" s="152" t="s">
        <v>397</v>
      </c>
      <c r="F203" s="153" t="s">
        <v>398</v>
      </c>
      <c r="G203" s="154" t="s">
        <v>121</v>
      </c>
      <c r="H203" s="155">
        <v>31.68</v>
      </c>
      <c r="I203" s="156"/>
      <c r="J203" s="155">
        <f t="shared" si="50"/>
        <v>0</v>
      </c>
      <c r="K203" s="157"/>
      <c r="L203" s="158"/>
      <c r="M203" s="159" t="s">
        <v>1</v>
      </c>
      <c r="N203" s="160" t="s">
        <v>40</v>
      </c>
      <c r="O203" s="55"/>
      <c r="P203" s="146">
        <f t="shared" si="51"/>
        <v>0</v>
      </c>
      <c r="Q203" s="146">
        <v>4.2500000000000003E-3</v>
      </c>
      <c r="R203" s="146">
        <f t="shared" si="52"/>
        <v>0.13464000000000001</v>
      </c>
      <c r="S203" s="146">
        <v>0</v>
      </c>
      <c r="T203" s="147">
        <f t="shared" si="5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8" t="s">
        <v>250</v>
      </c>
      <c r="AT203" s="148" t="s">
        <v>170</v>
      </c>
      <c r="AU203" s="148" t="s">
        <v>123</v>
      </c>
      <c r="AY203" s="14" t="s">
        <v>116</v>
      </c>
      <c r="BE203" s="149">
        <f t="shared" si="54"/>
        <v>0</v>
      </c>
      <c r="BF203" s="149">
        <f t="shared" si="55"/>
        <v>0</v>
      </c>
      <c r="BG203" s="149">
        <f t="shared" si="56"/>
        <v>0</v>
      </c>
      <c r="BH203" s="149">
        <f t="shared" si="57"/>
        <v>0</v>
      </c>
      <c r="BI203" s="149">
        <f t="shared" si="58"/>
        <v>0</v>
      </c>
      <c r="BJ203" s="14" t="s">
        <v>123</v>
      </c>
      <c r="BK203" s="150">
        <f t="shared" si="59"/>
        <v>0</v>
      </c>
      <c r="BL203" s="14" t="s">
        <v>184</v>
      </c>
      <c r="BM203" s="148" t="s">
        <v>399</v>
      </c>
    </row>
    <row r="204" spans="1:65" s="2" customFormat="1" ht="24.2" customHeight="1">
      <c r="A204" s="29"/>
      <c r="B204" s="136"/>
      <c r="C204" s="137" t="s">
        <v>400</v>
      </c>
      <c r="D204" s="137" t="s">
        <v>118</v>
      </c>
      <c r="E204" s="138" t="s">
        <v>401</v>
      </c>
      <c r="F204" s="139" t="s">
        <v>402</v>
      </c>
      <c r="G204" s="140" t="s">
        <v>403</v>
      </c>
      <c r="H204" s="142"/>
      <c r="I204" s="142"/>
      <c r="J204" s="141">
        <f t="shared" si="50"/>
        <v>0</v>
      </c>
      <c r="K204" s="143"/>
      <c r="L204" s="30"/>
      <c r="M204" s="144" t="s">
        <v>1</v>
      </c>
      <c r="N204" s="145" t="s">
        <v>40</v>
      </c>
      <c r="O204" s="55"/>
      <c r="P204" s="146">
        <f t="shared" si="51"/>
        <v>0</v>
      </c>
      <c r="Q204" s="146">
        <v>0</v>
      </c>
      <c r="R204" s="146">
        <f t="shared" si="52"/>
        <v>0</v>
      </c>
      <c r="S204" s="146">
        <v>0</v>
      </c>
      <c r="T204" s="147">
        <f t="shared" si="5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8" t="s">
        <v>184</v>
      </c>
      <c r="AT204" s="148" t="s">
        <v>118</v>
      </c>
      <c r="AU204" s="148" t="s">
        <v>123</v>
      </c>
      <c r="AY204" s="14" t="s">
        <v>116</v>
      </c>
      <c r="BE204" s="149">
        <f t="shared" si="54"/>
        <v>0</v>
      </c>
      <c r="BF204" s="149">
        <f t="shared" si="55"/>
        <v>0</v>
      </c>
      <c r="BG204" s="149">
        <f t="shared" si="56"/>
        <v>0</v>
      </c>
      <c r="BH204" s="149">
        <f t="shared" si="57"/>
        <v>0</v>
      </c>
      <c r="BI204" s="149">
        <f t="shared" si="58"/>
        <v>0</v>
      </c>
      <c r="BJ204" s="14" t="s">
        <v>123</v>
      </c>
      <c r="BK204" s="150">
        <f t="shared" si="59"/>
        <v>0</v>
      </c>
      <c r="BL204" s="14" t="s">
        <v>184</v>
      </c>
      <c r="BM204" s="148" t="s">
        <v>404</v>
      </c>
    </row>
    <row r="205" spans="1:65" s="12" customFormat="1" ht="22.9" customHeight="1">
      <c r="B205" s="123"/>
      <c r="D205" s="124" t="s">
        <v>73</v>
      </c>
      <c r="E205" s="134" t="s">
        <v>405</v>
      </c>
      <c r="F205" s="134" t="s">
        <v>406</v>
      </c>
      <c r="I205" s="126"/>
      <c r="J205" s="135">
        <f>BK205</f>
        <v>0</v>
      </c>
      <c r="L205" s="123"/>
      <c r="M205" s="128"/>
      <c r="N205" s="129"/>
      <c r="O205" s="129"/>
      <c r="P205" s="130">
        <f>SUM(P206:P211)</f>
        <v>0</v>
      </c>
      <c r="Q205" s="129"/>
      <c r="R205" s="130">
        <f>SUM(R206:R211)</f>
        <v>0.12057199999999998</v>
      </c>
      <c r="S205" s="129"/>
      <c r="T205" s="131">
        <f>SUM(T206:T211)</f>
        <v>0.16800000000000001</v>
      </c>
      <c r="AR205" s="124" t="s">
        <v>123</v>
      </c>
      <c r="AT205" s="132" t="s">
        <v>73</v>
      </c>
      <c r="AU205" s="132" t="s">
        <v>79</v>
      </c>
      <c r="AY205" s="124" t="s">
        <v>116</v>
      </c>
      <c r="BK205" s="133">
        <f>SUM(BK206:BK211)</f>
        <v>0</v>
      </c>
    </row>
    <row r="206" spans="1:65" s="2" customFormat="1" ht="24.2" customHeight="1">
      <c r="A206" s="29"/>
      <c r="B206" s="136"/>
      <c r="C206" s="137" t="s">
        <v>407</v>
      </c>
      <c r="D206" s="137" t="s">
        <v>118</v>
      </c>
      <c r="E206" s="138" t="s">
        <v>408</v>
      </c>
      <c r="F206" s="139" t="s">
        <v>409</v>
      </c>
      <c r="G206" s="140" t="s">
        <v>121</v>
      </c>
      <c r="H206" s="141">
        <v>16.8</v>
      </c>
      <c r="I206" s="142"/>
      <c r="J206" s="141">
        <f t="shared" ref="J206:J211" si="60">ROUND(I206*H206,3)</f>
        <v>0</v>
      </c>
      <c r="K206" s="143"/>
      <c r="L206" s="30"/>
      <c r="M206" s="144" t="s">
        <v>1</v>
      </c>
      <c r="N206" s="145" t="s">
        <v>40</v>
      </c>
      <c r="O206" s="55"/>
      <c r="P206" s="146">
        <f t="shared" ref="P206:P211" si="61">O206*H206</f>
        <v>0</v>
      </c>
      <c r="Q206" s="146">
        <v>0</v>
      </c>
      <c r="R206" s="146">
        <f t="shared" ref="R206:R211" si="62">Q206*H206</f>
        <v>0</v>
      </c>
      <c r="S206" s="146">
        <v>0.01</v>
      </c>
      <c r="T206" s="147">
        <f t="shared" ref="T206:T211" si="63">S206*H206</f>
        <v>0.16800000000000001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8" t="s">
        <v>184</v>
      </c>
      <c r="AT206" s="148" t="s">
        <v>118</v>
      </c>
      <c r="AU206" s="148" t="s">
        <v>123</v>
      </c>
      <c r="AY206" s="14" t="s">
        <v>116</v>
      </c>
      <c r="BE206" s="149">
        <f t="shared" ref="BE206:BE211" si="64">IF(N206="základná",J206,0)</f>
        <v>0</v>
      </c>
      <c r="BF206" s="149">
        <f t="shared" ref="BF206:BF211" si="65">IF(N206="znížená",J206,0)</f>
        <v>0</v>
      </c>
      <c r="BG206" s="149">
        <f t="shared" ref="BG206:BG211" si="66">IF(N206="zákl. prenesená",J206,0)</f>
        <v>0</v>
      </c>
      <c r="BH206" s="149">
        <f t="shared" ref="BH206:BH211" si="67">IF(N206="zníž. prenesená",J206,0)</f>
        <v>0</v>
      </c>
      <c r="BI206" s="149">
        <f t="shared" ref="BI206:BI211" si="68">IF(N206="nulová",J206,0)</f>
        <v>0</v>
      </c>
      <c r="BJ206" s="14" t="s">
        <v>123</v>
      </c>
      <c r="BK206" s="150">
        <f t="shared" ref="BK206:BK211" si="69">ROUND(I206*H206,3)</f>
        <v>0</v>
      </c>
      <c r="BL206" s="14" t="s">
        <v>184</v>
      </c>
      <c r="BM206" s="148" t="s">
        <v>410</v>
      </c>
    </row>
    <row r="207" spans="1:65" s="2" customFormat="1" ht="24.2" customHeight="1">
      <c r="A207" s="29"/>
      <c r="B207" s="136"/>
      <c r="C207" s="137" t="s">
        <v>411</v>
      </c>
      <c r="D207" s="137" t="s">
        <v>118</v>
      </c>
      <c r="E207" s="138" t="s">
        <v>412</v>
      </c>
      <c r="F207" s="139" t="s">
        <v>413</v>
      </c>
      <c r="G207" s="140" t="s">
        <v>121</v>
      </c>
      <c r="H207" s="141">
        <v>16.8</v>
      </c>
      <c r="I207" s="142"/>
      <c r="J207" s="141">
        <f t="shared" si="60"/>
        <v>0</v>
      </c>
      <c r="K207" s="143"/>
      <c r="L207" s="30"/>
      <c r="M207" s="144" t="s">
        <v>1</v>
      </c>
      <c r="N207" s="145" t="s">
        <v>40</v>
      </c>
      <c r="O207" s="55"/>
      <c r="P207" s="146">
        <f t="shared" si="61"/>
        <v>0</v>
      </c>
      <c r="Q207" s="146">
        <v>0</v>
      </c>
      <c r="R207" s="146">
        <f t="shared" si="62"/>
        <v>0</v>
      </c>
      <c r="S207" s="146">
        <v>0</v>
      </c>
      <c r="T207" s="147">
        <f t="shared" si="6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8" t="s">
        <v>184</v>
      </c>
      <c r="AT207" s="148" t="s">
        <v>118</v>
      </c>
      <c r="AU207" s="148" t="s">
        <v>123</v>
      </c>
      <c r="AY207" s="14" t="s">
        <v>116</v>
      </c>
      <c r="BE207" s="149">
        <f t="shared" si="64"/>
        <v>0</v>
      </c>
      <c r="BF207" s="149">
        <f t="shared" si="65"/>
        <v>0</v>
      </c>
      <c r="BG207" s="149">
        <f t="shared" si="66"/>
        <v>0</v>
      </c>
      <c r="BH207" s="149">
        <f t="shared" si="67"/>
        <v>0</v>
      </c>
      <c r="BI207" s="149">
        <f t="shared" si="68"/>
        <v>0</v>
      </c>
      <c r="BJ207" s="14" t="s">
        <v>123</v>
      </c>
      <c r="BK207" s="150">
        <f t="shared" si="69"/>
        <v>0</v>
      </c>
      <c r="BL207" s="14" t="s">
        <v>184</v>
      </c>
      <c r="BM207" s="148" t="s">
        <v>414</v>
      </c>
    </row>
    <row r="208" spans="1:65" s="2" customFormat="1" ht="14.45" customHeight="1">
      <c r="A208" s="29"/>
      <c r="B208" s="136"/>
      <c r="C208" s="151" t="s">
        <v>415</v>
      </c>
      <c r="D208" s="151" t="s">
        <v>170</v>
      </c>
      <c r="E208" s="152" t="s">
        <v>416</v>
      </c>
      <c r="F208" s="153" t="s">
        <v>417</v>
      </c>
      <c r="G208" s="154" t="s">
        <v>173</v>
      </c>
      <c r="H208" s="155">
        <v>1.7000000000000001E-2</v>
      </c>
      <c r="I208" s="156"/>
      <c r="J208" s="155">
        <f t="shared" si="60"/>
        <v>0</v>
      </c>
      <c r="K208" s="157"/>
      <c r="L208" s="158"/>
      <c r="M208" s="159" t="s">
        <v>1</v>
      </c>
      <c r="N208" s="160" t="s">
        <v>40</v>
      </c>
      <c r="O208" s="55"/>
      <c r="P208" s="146">
        <f t="shared" si="61"/>
        <v>0</v>
      </c>
      <c r="Q208" s="146">
        <v>1</v>
      </c>
      <c r="R208" s="146">
        <f t="shared" si="62"/>
        <v>1.7000000000000001E-2</v>
      </c>
      <c r="S208" s="146">
        <v>0</v>
      </c>
      <c r="T208" s="147">
        <f t="shared" si="6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8" t="s">
        <v>250</v>
      </c>
      <c r="AT208" s="148" t="s">
        <v>170</v>
      </c>
      <c r="AU208" s="148" t="s">
        <v>123</v>
      </c>
      <c r="AY208" s="14" t="s">
        <v>116</v>
      </c>
      <c r="BE208" s="149">
        <f t="shared" si="64"/>
        <v>0</v>
      </c>
      <c r="BF208" s="149">
        <f t="shared" si="65"/>
        <v>0</v>
      </c>
      <c r="BG208" s="149">
        <f t="shared" si="66"/>
        <v>0</v>
      </c>
      <c r="BH208" s="149">
        <f t="shared" si="67"/>
        <v>0</v>
      </c>
      <c r="BI208" s="149">
        <f t="shared" si="68"/>
        <v>0</v>
      </c>
      <c r="BJ208" s="14" t="s">
        <v>123</v>
      </c>
      <c r="BK208" s="150">
        <f t="shared" si="69"/>
        <v>0</v>
      </c>
      <c r="BL208" s="14" t="s">
        <v>184</v>
      </c>
      <c r="BM208" s="148" t="s">
        <v>418</v>
      </c>
    </row>
    <row r="209" spans="1:65" s="2" customFormat="1" ht="37.9" customHeight="1">
      <c r="A209" s="29"/>
      <c r="B209" s="136"/>
      <c r="C209" s="137" t="s">
        <v>419</v>
      </c>
      <c r="D209" s="137" t="s">
        <v>118</v>
      </c>
      <c r="E209" s="138" t="s">
        <v>420</v>
      </c>
      <c r="F209" s="139" t="s">
        <v>421</v>
      </c>
      <c r="G209" s="140" t="s">
        <v>121</v>
      </c>
      <c r="H209" s="141">
        <v>16.8</v>
      </c>
      <c r="I209" s="142"/>
      <c r="J209" s="141">
        <f t="shared" si="60"/>
        <v>0</v>
      </c>
      <c r="K209" s="143"/>
      <c r="L209" s="30"/>
      <c r="M209" s="144" t="s">
        <v>1</v>
      </c>
      <c r="N209" s="145" t="s">
        <v>40</v>
      </c>
      <c r="O209" s="55"/>
      <c r="P209" s="146">
        <f t="shared" si="61"/>
        <v>0</v>
      </c>
      <c r="Q209" s="146">
        <v>9.8999999999999999E-4</v>
      </c>
      <c r="R209" s="146">
        <f t="shared" si="62"/>
        <v>1.6632000000000001E-2</v>
      </c>
      <c r="S209" s="146">
        <v>0</v>
      </c>
      <c r="T209" s="147">
        <f t="shared" si="6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8" t="s">
        <v>184</v>
      </c>
      <c r="AT209" s="148" t="s">
        <v>118</v>
      </c>
      <c r="AU209" s="148" t="s">
        <v>123</v>
      </c>
      <c r="AY209" s="14" t="s">
        <v>116</v>
      </c>
      <c r="BE209" s="149">
        <f t="shared" si="64"/>
        <v>0</v>
      </c>
      <c r="BF209" s="149">
        <f t="shared" si="65"/>
        <v>0</v>
      </c>
      <c r="BG209" s="149">
        <f t="shared" si="66"/>
        <v>0</v>
      </c>
      <c r="BH209" s="149">
        <f t="shared" si="67"/>
        <v>0</v>
      </c>
      <c r="BI209" s="149">
        <f t="shared" si="68"/>
        <v>0</v>
      </c>
      <c r="BJ209" s="14" t="s">
        <v>123</v>
      </c>
      <c r="BK209" s="150">
        <f t="shared" si="69"/>
        <v>0</v>
      </c>
      <c r="BL209" s="14" t="s">
        <v>184</v>
      </c>
      <c r="BM209" s="148" t="s">
        <v>422</v>
      </c>
    </row>
    <row r="210" spans="1:65" s="2" customFormat="1" ht="24.2" customHeight="1">
      <c r="A210" s="29"/>
      <c r="B210" s="136"/>
      <c r="C210" s="151" t="s">
        <v>423</v>
      </c>
      <c r="D210" s="151" t="s">
        <v>170</v>
      </c>
      <c r="E210" s="152" t="s">
        <v>424</v>
      </c>
      <c r="F210" s="153" t="s">
        <v>425</v>
      </c>
      <c r="G210" s="154" t="s">
        <v>121</v>
      </c>
      <c r="H210" s="155">
        <v>19.32</v>
      </c>
      <c r="I210" s="156"/>
      <c r="J210" s="155">
        <f t="shared" si="60"/>
        <v>0</v>
      </c>
      <c r="K210" s="157"/>
      <c r="L210" s="158"/>
      <c r="M210" s="159" t="s">
        <v>1</v>
      </c>
      <c r="N210" s="160" t="s">
        <v>40</v>
      </c>
      <c r="O210" s="55"/>
      <c r="P210" s="146">
        <f t="shared" si="61"/>
        <v>0</v>
      </c>
      <c r="Q210" s="146">
        <v>4.4999999999999997E-3</v>
      </c>
      <c r="R210" s="146">
        <f t="shared" si="62"/>
        <v>8.693999999999999E-2</v>
      </c>
      <c r="S210" s="146">
        <v>0</v>
      </c>
      <c r="T210" s="147">
        <f t="shared" si="6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8" t="s">
        <v>250</v>
      </c>
      <c r="AT210" s="148" t="s">
        <v>170</v>
      </c>
      <c r="AU210" s="148" t="s">
        <v>123</v>
      </c>
      <c r="AY210" s="14" t="s">
        <v>116</v>
      </c>
      <c r="BE210" s="149">
        <f t="shared" si="64"/>
        <v>0</v>
      </c>
      <c r="BF210" s="149">
        <f t="shared" si="65"/>
        <v>0</v>
      </c>
      <c r="BG210" s="149">
        <f t="shared" si="66"/>
        <v>0</v>
      </c>
      <c r="BH210" s="149">
        <f t="shared" si="67"/>
        <v>0</v>
      </c>
      <c r="BI210" s="149">
        <f t="shared" si="68"/>
        <v>0</v>
      </c>
      <c r="BJ210" s="14" t="s">
        <v>123</v>
      </c>
      <c r="BK210" s="150">
        <f t="shared" si="69"/>
        <v>0</v>
      </c>
      <c r="BL210" s="14" t="s">
        <v>184</v>
      </c>
      <c r="BM210" s="148" t="s">
        <v>426</v>
      </c>
    </row>
    <row r="211" spans="1:65" s="2" customFormat="1" ht="24.2" customHeight="1">
      <c r="A211" s="29"/>
      <c r="B211" s="136"/>
      <c r="C211" s="137" t="s">
        <v>427</v>
      </c>
      <c r="D211" s="137" t="s">
        <v>118</v>
      </c>
      <c r="E211" s="138" t="s">
        <v>428</v>
      </c>
      <c r="F211" s="139" t="s">
        <v>429</v>
      </c>
      <c r="G211" s="140" t="s">
        <v>403</v>
      </c>
      <c r="H211" s="142"/>
      <c r="I211" s="142"/>
      <c r="J211" s="141">
        <f t="shared" si="60"/>
        <v>0</v>
      </c>
      <c r="K211" s="143"/>
      <c r="L211" s="30"/>
      <c r="M211" s="144" t="s">
        <v>1</v>
      </c>
      <c r="N211" s="145" t="s">
        <v>40</v>
      </c>
      <c r="O211" s="55"/>
      <c r="P211" s="146">
        <f t="shared" si="61"/>
        <v>0</v>
      </c>
      <c r="Q211" s="146">
        <v>0</v>
      </c>
      <c r="R211" s="146">
        <f t="shared" si="62"/>
        <v>0</v>
      </c>
      <c r="S211" s="146">
        <v>0</v>
      </c>
      <c r="T211" s="147">
        <f t="shared" si="6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48" t="s">
        <v>184</v>
      </c>
      <c r="AT211" s="148" t="s">
        <v>118</v>
      </c>
      <c r="AU211" s="148" t="s">
        <v>123</v>
      </c>
      <c r="AY211" s="14" t="s">
        <v>116</v>
      </c>
      <c r="BE211" s="149">
        <f t="shared" si="64"/>
        <v>0</v>
      </c>
      <c r="BF211" s="149">
        <f t="shared" si="65"/>
        <v>0</v>
      </c>
      <c r="BG211" s="149">
        <f t="shared" si="66"/>
        <v>0</v>
      </c>
      <c r="BH211" s="149">
        <f t="shared" si="67"/>
        <v>0</v>
      </c>
      <c r="BI211" s="149">
        <f t="shared" si="68"/>
        <v>0</v>
      </c>
      <c r="BJ211" s="14" t="s">
        <v>123</v>
      </c>
      <c r="BK211" s="150">
        <f t="shared" si="69"/>
        <v>0</v>
      </c>
      <c r="BL211" s="14" t="s">
        <v>184</v>
      </c>
      <c r="BM211" s="148" t="s">
        <v>430</v>
      </c>
    </row>
    <row r="212" spans="1:65" s="12" customFormat="1" ht="22.9" customHeight="1">
      <c r="B212" s="123"/>
      <c r="D212" s="124" t="s">
        <v>73</v>
      </c>
      <c r="E212" s="134" t="s">
        <v>431</v>
      </c>
      <c r="F212" s="134" t="s">
        <v>432</v>
      </c>
      <c r="I212" s="126"/>
      <c r="J212" s="135">
        <f>BK212</f>
        <v>0</v>
      </c>
      <c r="L212" s="123"/>
      <c r="M212" s="128"/>
      <c r="N212" s="129"/>
      <c r="O212" s="129"/>
      <c r="P212" s="130">
        <f>SUM(P213:P215)</f>
        <v>0</v>
      </c>
      <c r="Q212" s="129"/>
      <c r="R212" s="130">
        <f>SUM(R213:R215)</f>
        <v>0.17635200000000001</v>
      </c>
      <c r="S212" s="129"/>
      <c r="T212" s="131">
        <f>SUM(T213:T215)</f>
        <v>0</v>
      </c>
      <c r="AR212" s="124" t="s">
        <v>123</v>
      </c>
      <c r="AT212" s="132" t="s">
        <v>73</v>
      </c>
      <c r="AU212" s="132" t="s">
        <v>79</v>
      </c>
      <c r="AY212" s="124" t="s">
        <v>116</v>
      </c>
      <c r="BK212" s="133">
        <f>SUM(BK213:BK215)</f>
        <v>0</v>
      </c>
    </row>
    <row r="213" spans="1:65" s="2" customFormat="1" ht="24.2" customHeight="1">
      <c r="A213" s="29"/>
      <c r="B213" s="136"/>
      <c r="C213" s="137" t="s">
        <v>433</v>
      </c>
      <c r="D213" s="137" t="s">
        <v>118</v>
      </c>
      <c r="E213" s="138" t="s">
        <v>434</v>
      </c>
      <c r="F213" s="139" t="s">
        <v>435</v>
      </c>
      <c r="G213" s="140" t="s">
        <v>121</v>
      </c>
      <c r="H213" s="141">
        <v>26.4</v>
      </c>
      <c r="I213" s="142"/>
      <c r="J213" s="141">
        <f>ROUND(I213*H213,3)</f>
        <v>0</v>
      </c>
      <c r="K213" s="143"/>
      <c r="L213" s="30"/>
      <c r="M213" s="144" t="s">
        <v>1</v>
      </c>
      <c r="N213" s="145" t="s">
        <v>40</v>
      </c>
      <c r="O213" s="55"/>
      <c r="P213" s="146">
        <f>O213*H213</f>
        <v>0</v>
      </c>
      <c r="Q213" s="146">
        <v>3.62E-3</v>
      </c>
      <c r="R213" s="146">
        <f>Q213*H213</f>
        <v>9.5568E-2</v>
      </c>
      <c r="S213" s="146">
        <v>0</v>
      </c>
      <c r="T213" s="147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48" t="s">
        <v>184</v>
      </c>
      <c r="AT213" s="148" t="s">
        <v>118</v>
      </c>
      <c r="AU213" s="148" t="s">
        <v>123</v>
      </c>
      <c r="AY213" s="14" t="s">
        <v>116</v>
      </c>
      <c r="BE213" s="149">
        <f>IF(N213="základná",J213,0)</f>
        <v>0</v>
      </c>
      <c r="BF213" s="149">
        <f>IF(N213="znížená",J213,0)</f>
        <v>0</v>
      </c>
      <c r="BG213" s="149">
        <f>IF(N213="zákl. prenesená",J213,0)</f>
        <v>0</v>
      </c>
      <c r="BH213" s="149">
        <f>IF(N213="zníž. prenesená",J213,0)</f>
        <v>0</v>
      </c>
      <c r="BI213" s="149">
        <f>IF(N213="nulová",J213,0)</f>
        <v>0</v>
      </c>
      <c r="BJ213" s="14" t="s">
        <v>123</v>
      </c>
      <c r="BK213" s="150">
        <f>ROUND(I213*H213,3)</f>
        <v>0</v>
      </c>
      <c r="BL213" s="14" t="s">
        <v>184</v>
      </c>
      <c r="BM213" s="148" t="s">
        <v>436</v>
      </c>
    </row>
    <row r="214" spans="1:65" s="2" customFormat="1" ht="24.2" customHeight="1">
      <c r="A214" s="29"/>
      <c r="B214" s="136"/>
      <c r="C214" s="151" t="s">
        <v>437</v>
      </c>
      <c r="D214" s="151" t="s">
        <v>170</v>
      </c>
      <c r="E214" s="152" t="s">
        <v>438</v>
      </c>
      <c r="F214" s="153" t="s">
        <v>439</v>
      </c>
      <c r="G214" s="154" t="s">
        <v>121</v>
      </c>
      <c r="H214" s="155">
        <v>26.928000000000001</v>
      </c>
      <c r="I214" s="156"/>
      <c r="J214" s="155">
        <f>ROUND(I214*H214,3)</f>
        <v>0</v>
      </c>
      <c r="K214" s="157"/>
      <c r="L214" s="158"/>
      <c r="M214" s="159" t="s">
        <v>1</v>
      </c>
      <c r="N214" s="160" t="s">
        <v>40</v>
      </c>
      <c r="O214" s="55"/>
      <c r="P214" s="146">
        <f>O214*H214</f>
        <v>0</v>
      </c>
      <c r="Q214" s="146">
        <v>3.0000000000000001E-3</v>
      </c>
      <c r="R214" s="146">
        <f>Q214*H214</f>
        <v>8.0784000000000009E-2</v>
      </c>
      <c r="S214" s="146">
        <v>0</v>
      </c>
      <c r="T214" s="147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8" t="s">
        <v>250</v>
      </c>
      <c r="AT214" s="148" t="s">
        <v>170</v>
      </c>
      <c r="AU214" s="148" t="s">
        <v>123</v>
      </c>
      <c r="AY214" s="14" t="s">
        <v>116</v>
      </c>
      <c r="BE214" s="149">
        <f>IF(N214="základná",J214,0)</f>
        <v>0</v>
      </c>
      <c r="BF214" s="149">
        <f>IF(N214="znížená",J214,0)</f>
        <v>0</v>
      </c>
      <c r="BG214" s="149">
        <f>IF(N214="zákl. prenesená",J214,0)</f>
        <v>0</v>
      </c>
      <c r="BH214" s="149">
        <f>IF(N214="zníž. prenesená",J214,0)</f>
        <v>0</v>
      </c>
      <c r="BI214" s="149">
        <f>IF(N214="nulová",J214,0)</f>
        <v>0</v>
      </c>
      <c r="BJ214" s="14" t="s">
        <v>123</v>
      </c>
      <c r="BK214" s="150">
        <f>ROUND(I214*H214,3)</f>
        <v>0</v>
      </c>
      <c r="BL214" s="14" t="s">
        <v>184</v>
      </c>
      <c r="BM214" s="148" t="s">
        <v>440</v>
      </c>
    </row>
    <row r="215" spans="1:65" s="2" customFormat="1" ht="24.2" customHeight="1">
      <c r="A215" s="29"/>
      <c r="B215" s="136"/>
      <c r="C215" s="137" t="s">
        <v>441</v>
      </c>
      <c r="D215" s="137" t="s">
        <v>118</v>
      </c>
      <c r="E215" s="138" t="s">
        <v>442</v>
      </c>
      <c r="F215" s="139" t="s">
        <v>443</v>
      </c>
      <c r="G215" s="140" t="s">
        <v>403</v>
      </c>
      <c r="H215" s="142"/>
      <c r="I215" s="142"/>
      <c r="J215" s="141">
        <f>ROUND(I215*H215,3)</f>
        <v>0</v>
      </c>
      <c r="K215" s="143"/>
      <c r="L215" s="30"/>
      <c r="M215" s="144" t="s">
        <v>1</v>
      </c>
      <c r="N215" s="145" t="s">
        <v>40</v>
      </c>
      <c r="O215" s="55"/>
      <c r="P215" s="146">
        <f>O215*H215</f>
        <v>0</v>
      </c>
      <c r="Q215" s="146">
        <v>0</v>
      </c>
      <c r="R215" s="146">
        <f>Q215*H215</f>
        <v>0</v>
      </c>
      <c r="S215" s="146">
        <v>0</v>
      </c>
      <c r="T215" s="147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8" t="s">
        <v>184</v>
      </c>
      <c r="AT215" s="148" t="s">
        <v>118</v>
      </c>
      <c r="AU215" s="148" t="s">
        <v>123</v>
      </c>
      <c r="AY215" s="14" t="s">
        <v>116</v>
      </c>
      <c r="BE215" s="149">
        <f>IF(N215="základná",J215,0)</f>
        <v>0</v>
      </c>
      <c r="BF215" s="149">
        <f>IF(N215="znížená",J215,0)</f>
        <v>0</v>
      </c>
      <c r="BG215" s="149">
        <f>IF(N215="zákl. prenesená",J215,0)</f>
        <v>0</v>
      </c>
      <c r="BH215" s="149">
        <f>IF(N215="zníž. prenesená",J215,0)</f>
        <v>0</v>
      </c>
      <c r="BI215" s="149">
        <f>IF(N215="nulová",J215,0)</f>
        <v>0</v>
      </c>
      <c r="BJ215" s="14" t="s">
        <v>123</v>
      </c>
      <c r="BK215" s="150">
        <f>ROUND(I215*H215,3)</f>
        <v>0</v>
      </c>
      <c r="BL215" s="14" t="s">
        <v>184</v>
      </c>
      <c r="BM215" s="148" t="s">
        <v>444</v>
      </c>
    </row>
    <row r="216" spans="1:65" s="12" customFormat="1" ht="22.9" customHeight="1">
      <c r="B216" s="123"/>
      <c r="D216" s="124" t="s">
        <v>73</v>
      </c>
      <c r="E216" s="134" t="s">
        <v>445</v>
      </c>
      <c r="F216" s="134" t="s">
        <v>446</v>
      </c>
      <c r="I216" s="126"/>
      <c r="J216" s="135">
        <f>BK216</f>
        <v>0</v>
      </c>
      <c r="L216" s="123"/>
      <c r="M216" s="128"/>
      <c r="N216" s="129"/>
      <c r="O216" s="129"/>
      <c r="P216" s="130">
        <f>SUM(P217:P219)</f>
        <v>0</v>
      </c>
      <c r="Q216" s="129"/>
      <c r="R216" s="130">
        <f>SUM(R217:R219)</f>
        <v>2.64E-2</v>
      </c>
      <c r="S216" s="129"/>
      <c r="T216" s="131">
        <f>SUM(T217:T219)</f>
        <v>1.704E-2</v>
      </c>
      <c r="AR216" s="124" t="s">
        <v>123</v>
      </c>
      <c r="AT216" s="132" t="s">
        <v>73</v>
      </c>
      <c r="AU216" s="132" t="s">
        <v>79</v>
      </c>
      <c r="AY216" s="124" t="s">
        <v>116</v>
      </c>
      <c r="BK216" s="133">
        <f>SUM(BK217:BK219)</f>
        <v>0</v>
      </c>
    </row>
    <row r="217" spans="1:65" s="2" customFormat="1" ht="24.2" customHeight="1">
      <c r="A217" s="29"/>
      <c r="B217" s="136"/>
      <c r="C217" s="137" t="s">
        <v>447</v>
      </c>
      <c r="D217" s="137" t="s">
        <v>118</v>
      </c>
      <c r="E217" s="138" t="s">
        <v>448</v>
      </c>
      <c r="F217" s="139" t="s">
        <v>449</v>
      </c>
      <c r="G217" s="140" t="s">
        <v>127</v>
      </c>
      <c r="H217" s="141">
        <v>12</v>
      </c>
      <c r="I217" s="142"/>
      <c r="J217" s="141">
        <f>ROUND(I217*H217,3)</f>
        <v>0</v>
      </c>
      <c r="K217" s="143"/>
      <c r="L217" s="30"/>
      <c r="M217" s="144" t="s">
        <v>1</v>
      </c>
      <c r="N217" s="145" t="s">
        <v>40</v>
      </c>
      <c r="O217" s="55"/>
      <c r="P217" s="146">
        <f>O217*H217</f>
        <v>0</v>
      </c>
      <c r="Q217" s="146">
        <v>2.2000000000000001E-3</v>
      </c>
      <c r="R217" s="146">
        <f>Q217*H217</f>
        <v>2.64E-2</v>
      </c>
      <c r="S217" s="146">
        <v>0</v>
      </c>
      <c r="T217" s="147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8" t="s">
        <v>184</v>
      </c>
      <c r="AT217" s="148" t="s">
        <v>118</v>
      </c>
      <c r="AU217" s="148" t="s">
        <v>123</v>
      </c>
      <c r="AY217" s="14" t="s">
        <v>116</v>
      </c>
      <c r="BE217" s="149">
        <f>IF(N217="základná",J217,0)</f>
        <v>0</v>
      </c>
      <c r="BF217" s="149">
        <f>IF(N217="znížená",J217,0)</f>
        <v>0</v>
      </c>
      <c r="BG217" s="149">
        <f>IF(N217="zákl. prenesená",J217,0)</f>
        <v>0</v>
      </c>
      <c r="BH217" s="149">
        <f>IF(N217="zníž. prenesená",J217,0)</f>
        <v>0</v>
      </c>
      <c r="BI217" s="149">
        <f>IF(N217="nulová",J217,0)</f>
        <v>0</v>
      </c>
      <c r="BJ217" s="14" t="s">
        <v>123</v>
      </c>
      <c r="BK217" s="150">
        <f>ROUND(I217*H217,3)</f>
        <v>0</v>
      </c>
      <c r="BL217" s="14" t="s">
        <v>184</v>
      </c>
      <c r="BM217" s="148" t="s">
        <v>450</v>
      </c>
    </row>
    <row r="218" spans="1:65" s="2" customFormat="1" ht="24.2" customHeight="1">
      <c r="A218" s="29"/>
      <c r="B218" s="136"/>
      <c r="C218" s="137" t="s">
        <v>451</v>
      </c>
      <c r="D218" s="137" t="s">
        <v>118</v>
      </c>
      <c r="E218" s="138" t="s">
        <v>452</v>
      </c>
      <c r="F218" s="139" t="s">
        <v>453</v>
      </c>
      <c r="G218" s="140" t="s">
        <v>127</v>
      </c>
      <c r="H218" s="141">
        <v>12</v>
      </c>
      <c r="I218" s="142"/>
      <c r="J218" s="141">
        <f>ROUND(I218*H218,3)</f>
        <v>0</v>
      </c>
      <c r="K218" s="143"/>
      <c r="L218" s="30"/>
      <c r="M218" s="144" t="s">
        <v>1</v>
      </c>
      <c r="N218" s="145" t="s">
        <v>40</v>
      </c>
      <c r="O218" s="55"/>
      <c r="P218" s="146">
        <f>O218*H218</f>
        <v>0</v>
      </c>
      <c r="Q218" s="146">
        <v>0</v>
      </c>
      <c r="R218" s="146">
        <f>Q218*H218</f>
        <v>0</v>
      </c>
      <c r="S218" s="146">
        <v>1.42E-3</v>
      </c>
      <c r="T218" s="147">
        <f>S218*H218</f>
        <v>1.704E-2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8" t="s">
        <v>184</v>
      </c>
      <c r="AT218" s="148" t="s">
        <v>118</v>
      </c>
      <c r="AU218" s="148" t="s">
        <v>123</v>
      </c>
      <c r="AY218" s="14" t="s">
        <v>116</v>
      </c>
      <c r="BE218" s="149">
        <f>IF(N218="základná",J218,0)</f>
        <v>0</v>
      </c>
      <c r="BF218" s="149">
        <f>IF(N218="znížená",J218,0)</f>
        <v>0</v>
      </c>
      <c r="BG218" s="149">
        <f>IF(N218="zákl. prenesená",J218,0)</f>
        <v>0</v>
      </c>
      <c r="BH218" s="149">
        <f>IF(N218="zníž. prenesená",J218,0)</f>
        <v>0</v>
      </c>
      <c r="BI218" s="149">
        <f>IF(N218="nulová",J218,0)</f>
        <v>0</v>
      </c>
      <c r="BJ218" s="14" t="s">
        <v>123</v>
      </c>
      <c r="BK218" s="150">
        <f>ROUND(I218*H218,3)</f>
        <v>0</v>
      </c>
      <c r="BL218" s="14" t="s">
        <v>184</v>
      </c>
      <c r="BM218" s="148" t="s">
        <v>454</v>
      </c>
    </row>
    <row r="219" spans="1:65" s="2" customFormat="1" ht="24.2" customHeight="1">
      <c r="A219" s="29"/>
      <c r="B219" s="136"/>
      <c r="C219" s="137" t="s">
        <v>455</v>
      </c>
      <c r="D219" s="137" t="s">
        <v>118</v>
      </c>
      <c r="E219" s="138" t="s">
        <v>456</v>
      </c>
      <c r="F219" s="139" t="s">
        <v>457</v>
      </c>
      <c r="G219" s="140" t="s">
        <v>403</v>
      </c>
      <c r="H219" s="142"/>
      <c r="I219" s="142"/>
      <c r="J219" s="141">
        <f>ROUND(I219*H219,3)</f>
        <v>0</v>
      </c>
      <c r="K219" s="143"/>
      <c r="L219" s="30"/>
      <c r="M219" s="144" t="s">
        <v>1</v>
      </c>
      <c r="N219" s="145" t="s">
        <v>40</v>
      </c>
      <c r="O219" s="55"/>
      <c r="P219" s="146">
        <f>O219*H219</f>
        <v>0</v>
      </c>
      <c r="Q219" s="146">
        <v>0</v>
      </c>
      <c r="R219" s="146">
        <f>Q219*H219</f>
        <v>0</v>
      </c>
      <c r="S219" s="146">
        <v>0</v>
      </c>
      <c r="T219" s="147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8" t="s">
        <v>184</v>
      </c>
      <c r="AT219" s="148" t="s">
        <v>118</v>
      </c>
      <c r="AU219" s="148" t="s">
        <v>123</v>
      </c>
      <c r="AY219" s="14" t="s">
        <v>116</v>
      </c>
      <c r="BE219" s="149">
        <f>IF(N219="základná",J219,0)</f>
        <v>0</v>
      </c>
      <c r="BF219" s="149">
        <f>IF(N219="znížená",J219,0)</f>
        <v>0</v>
      </c>
      <c r="BG219" s="149">
        <f>IF(N219="zákl. prenesená",J219,0)</f>
        <v>0</v>
      </c>
      <c r="BH219" s="149">
        <f>IF(N219="zníž. prenesená",J219,0)</f>
        <v>0</v>
      </c>
      <c r="BI219" s="149">
        <f>IF(N219="nulová",J219,0)</f>
        <v>0</v>
      </c>
      <c r="BJ219" s="14" t="s">
        <v>123</v>
      </c>
      <c r="BK219" s="150">
        <f>ROUND(I219*H219,3)</f>
        <v>0</v>
      </c>
      <c r="BL219" s="14" t="s">
        <v>184</v>
      </c>
      <c r="BM219" s="148" t="s">
        <v>458</v>
      </c>
    </row>
    <row r="220" spans="1:65" s="12" customFormat="1" ht="22.9" customHeight="1">
      <c r="B220" s="123"/>
      <c r="D220" s="124" t="s">
        <v>73</v>
      </c>
      <c r="E220" s="134" t="s">
        <v>459</v>
      </c>
      <c r="F220" s="134" t="s">
        <v>460</v>
      </c>
      <c r="I220" s="126"/>
      <c r="J220" s="135">
        <f>BK220</f>
        <v>0</v>
      </c>
      <c r="L220" s="123"/>
      <c r="M220" s="128"/>
      <c r="N220" s="129"/>
      <c r="O220" s="129"/>
      <c r="P220" s="130">
        <f>SUM(P221:P222)</f>
        <v>0</v>
      </c>
      <c r="Q220" s="129"/>
      <c r="R220" s="130">
        <f>SUM(R221:R222)</f>
        <v>0.10075200000000001</v>
      </c>
      <c r="S220" s="129"/>
      <c r="T220" s="131">
        <f>SUM(T221:T222)</f>
        <v>0</v>
      </c>
      <c r="AR220" s="124" t="s">
        <v>123</v>
      </c>
      <c r="AT220" s="132" t="s">
        <v>73</v>
      </c>
      <c r="AU220" s="132" t="s">
        <v>79</v>
      </c>
      <c r="AY220" s="124" t="s">
        <v>116</v>
      </c>
      <c r="BK220" s="133">
        <f>SUM(BK221:BK222)</f>
        <v>0</v>
      </c>
    </row>
    <row r="221" spans="1:65" s="2" customFormat="1" ht="14.45" customHeight="1">
      <c r="A221" s="29"/>
      <c r="B221" s="136"/>
      <c r="C221" s="137" t="s">
        <v>461</v>
      </c>
      <c r="D221" s="137" t="s">
        <v>118</v>
      </c>
      <c r="E221" s="138" t="s">
        <v>462</v>
      </c>
      <c r="F221" s="139" t="s">
        <v>463</v>
      </c>
      <c r="G221" s="140" t="s">
        <v>127</v>
      </c>
      <c r="H221" s="141">
        <v>26.4</v>
      </c>
      <c r="I221" s="142"/>
      <c r="J221" s="141">
        <f>ROUND(I221*H221,3)</f>
        <v>0</v>
      </c>
      <c r="K221" s="143"/>
      <c r="L221" s="30"/>
      <c r="M221" s="144" t="s">
        <v>1</v>
      </c>
      <c r="N221" s="145" t="s">
        <v>40</v>
      </c>
      <c r="O221" s="55"/>
      <c r="P221" s="146">
        <f>O221*H221</f>
        <v>0</v>
      </c>
      <c r="Q221" s="146">
        <v>1.8000000000000001E-4</v>
      </c>
      <c r="R221" s="146">
        <f>Q221*H221</f>
        <v>4.7520000000000001E-3</v>
      </c>
      <c r="S221" s="146">
        <v>0</v>
      </c>
      <c r="T221" s="147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8" t="s">
        <v>184</v>
      </c>
      <c r="AT221" s="148" t="s">
        <v>118</v>
      </c>
      <c r="AU221" s="148" t="s">
        <v>123</v>
      </c>
      <c r="AY221" s="14" t="s">
        <v>116</v>
      </c>
      <c r="BE221" s="149">
        <f>IF(N221="základná",J221,0)</f>
        <v>0</v>
      </c>
      <c r="BF221" s="149">
        <f>IF(N221="znížená",J221,0)</f>
        <v>0</v>
      </c>
      <c r="BG221" s="149">
        <f>IF(N221="zákl. prenesená",J221,0)</f>
        <v>0</v>
      </c>
      <c r="BH221" s="149">
        <f>IF(N221="zníž. prenesená",J221,0)</f>
        <v>0</v>
      </c>
      <c r="BI221" s="149">
        <f>IF(N221="nulová",J221,0)</f>
        <v>0</v>
      </c>
      <c r="BJ221" s="14" t="s">
        <v>123</v>
      </c>
      <c r="BK221" s="150">
        <f>ROUND(I221*H221,3)</f>
        <v>0</v>
      </c>
      <c r="BL221" s="14" t="s">
        <v>184</v>
      </c>
      <c r="BM221" s="148" t="s">
        <v>464</v>
      </c>
    </row>
    <row r="222" spans="1:65" s="2" customFormat="1" ht="24.2" customHeight="1">
      <c r="A222" s="29"/>
      <c r="B222" s="136"/>
      <c r="C222" s="151" t="s">
        <v>465</v>
      </c>
      <c r="D222" s="151" t="s">
        <v>170</v>
      </c>
      <c r="E222" s="152" t="s">
        <v>466</v>
      </c>
      <c r="F222" s="153" t="s">
        <v>467</v>
      </c>
      <c r="G222" s="154" t="s">
        <v>291</v>
      </c>
      <c r="H222" s="155">
        <v>4</v>
      </c>
      <c r="I222" s="156"/>
      <c r="J222" s="155">
        <f>ROUND(I222*H222,3)</f>
        <v>0</v>
      </c>
      <c r="K222" s="157"/>
      <c r="L222" s="158"/>
      <c r="M222" s="159" t="s">
        <v>1</v>
      </c>
      <c r="N222" s="160" t="s">
        <v>40</v>
      </c>
      <c r="O222" s="55"/>
      <c r="P222" s="146">
        <f>O222*H222</f>
        <v>0</v>
      </c>
      <c r="Q222" s="146">
        <v>2.4E-2</v>
      </c>
      <c r="R222" s="146">
        <f>Q222*H222</f>
        <v>9.6000000000000002E-2</v>
      </c>
      <c r="S222" s="146">
        <v>0</v>
      </c>
      <c r="T222" s="147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8" t="s">
        <v>250</v>
      </c>
      <c r="AT222" s="148" t="s">
        <v>170</v>
      </c>
      <c r="AU222" s="148" t="s">
        <v>123</v>
      </c>
      <c r="AY222" s="14" t="s">
        <v>116</v>
      </c>
      <c r="BE222" s="149">
        <f>IF(N222="základná",J222,0)</f>
        <v>0</v>
      </c>
      <c r="BF222" s="149">
        <f>IF(N222="znížená",J222,0)</f>
        <v>0</v>
      </c>
      <c r="BG222" s="149">
        <f>IF(N222="zákl. prenesená",J222,0)</f>
        <v>0</v>
      </c>
      <c r="BH222" s="149">
        <f>IF(N222="zníž. prenesená",J222,0)</f>
        <v>0</v>
      </c>
      <c r="BI222" s="149">
        <f>IF(N222="nulová",J222,0)</f>
        <v>0</v>
      </c>
      <c r="BJ222" s="14" t="s">
        <v>123</v>
      </c>
      <c r="BK222" s="150">
        <f>ROUND(I222*H222,3)</f>
        <v>0</v>
      </c>
      <c r="BL222" s="14" t="s">
        <v>184</v>
      </c>
      <c r="BM222" s="148" t="s">
        <v>468</v>
      </c>
    </row>
    <row r="223" spans="1:65" s="12" customFormat="1" ht="22.9" customHeight="1">
      <c r="B223" s="123"/>
      <c r="D223" s="124" t="s">
        <v>73</v>
      </c>
      <c r="E223" s="134" t="s">
        <v>469</v>
      </c>
      <c r="F223" s="134" t="s">
        <v>470</v>
      </c>
      <c r="I223" s="126"/>
      <c r="J223" s="135">
        <f>BK223</f>
        <v>0</v>
      </c>
      <c r="L223" s="123"/>
      <c r="M223" s="128"/>
      <c r="N223" s="129"/>
      <c r="O223" s="129"/>
      <c r="P223" s="130">
        <f>SUM(P224:P227)</f>
        <v>0</v>
      </c>
      <c r="Q223" s="129"/>
      <c r="R223" s="130">
        <f>SUM(R224:R227)</f>
        <v>6.5699999999999995E-2</v>
      </c>
      <c r="S223" s="129"/>
      <c r="T223" s="131">
        <f>SUM(T224:T227)</f>
        <v>0</v>
      </c>
      <c r="AR223" s="124" t="s">
        <v>123</v>
      </c>
      <c r="AT223" s="132" t="s">
        <v>73</v>
      </c>
      <c r="AU223" s="132" t="s">
        <v>79</v>
      </c>
      <c r="AY223" s="124" t="s">
        <v>116</v>
      </c>
      <c r="BK223" s="133">
        <f>SUM(BK224:BK227)</f>
        <v>0</v>
      </c>
    </row>
    <row r="224" spans="1:65" s="2" customFormat="1" ht="24.2" customHeight="1">
      <c r="A224" s="29"/>
      <c r="B224" s="136"/>
      <c r="C224" s="137" t="s">
        <v>471</v>
      </c>
      <c r="D224" s="137" t="s">
        <v>118</v>
      </c>
      <c r="E224" s="138" t="s">
        <v>472</v>
      </c>
      <c r="F224" s="139" t="s">
        <v>473</v>
      </c>
      <c r="G224" s="140" t="s">
        <v>291</v>
      </c>
      <c r="H224" s="141">
        <v>3</v>
      </c>
      <c r="I224" s="142"/>
      <c r="J224" s="141">
        <f>ROUND(I224*H224,3)</f>
        <v>0</v>
      </c>
      <c r="K224" s="143"/>
      <c r="L224" s="30"/>
      <c r="M224" s="144" t="s">
        <v>1</v>
      </c>
      <c r="N224" s="145" t="s">
        <v>40</v>
      </c>
      <c r="O224" s="55"/>
      <c r="P224" s="146">
        <f>O224*H224</f>
        <v>0</v>
      </c>
      <c r="Q224" s="146">
        <v>1.17E-3</v>
      </c>
      <c r="R224" s="146">
        <f>Q224*H224</f>
        <v>3.5100000000000001E-3</v>
      </c>
      <c r="S224" s="146">
        <v>0</v>
      </c>
      <c r="T224" s="147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8" t="s">
        <v>184</v>
      </c>
      <c r="AT224" s="148" t="s">
        <v>118</v>
      </c>
      <c r="AU224" s="148" t="s">
        <v>123</v>
      </c>
      <c r="AY224" s="14" t="s">
        <v>116</v>
      </c>
      <c r="BE224" s="149">
        <f>IF(N224="základná",J224,0)</f>
        <v>0</v>
      </c>
      <c r="BF224" s="149">
        <f>IF(N224="znížená",J224,0)</f>
        <v>0</v>
      </c>
      <c r="BG224" s="149">
        <f>IF(N224="zákl. prenesená",J224,0)</f>
        <v>0</v>
      </c>
      <c r="BH224" s="149">
        <f>IF(N224="zníž. prenesená",J224,0)</f>
        <v>0</v>
      </c>
      <c r="BI224" s="149">
        <f>IF(N224="nulová",J224,0)</f>
        <v>0</v>
      </c>
      <c r="BJ224" s="14" t="s">
        <v>123</v>
      </c>
      <c r="BK224" s="150">
        <f>ROUND(I224*H224,3)</f>
        <v>0</v>
      </c>
      <c r="BL224" s="14" t="s">
        <v>184</v>
      </c>
      <c r="BM224" s="148" t="s">
        <v>474</v>
      </c>
    </row>
    <row r="225" spans="1:65" s="2" customFormat="1" ht="24.2" customHeight="1">
      <c r="A225" s="29"/>
      <c r="B225" s="136"/>
      <c r="C225" s="151" t="s">
        <v>475</v>
      </c>
      <c r="D225" s="151" t="s">
        <v>170</v>
      </c>
      <c r="E225" s="152" t="s">
        <v>476</v>
      </c>
      <c r="F225" s="153" t="s">
        <v>477</v>
      </c>
      <c r="G225" s="154" t="s">
        <v>291</v>
      </c>
      <c r="H225" s="155">
        <v>3</v>
      </c>
      <c r="I225" s="156"/>
      <c r="J225" s="155">
        <f>ROUND(I225*H225,3)</f>
        <v>0</v>
      </c>
      <c r="K225" s="157"/>
      <c r="L225" s="158"/>
      <c r="M225" s="159" t="s">
        <v>1</v>
      </c>
      <c r="N225" s="160" t="s">
        <v>40</v>
      </c>
      <c r="O225" s="55"/>
      <c r="P225" s="146">
        <f>O225*H225</f>
        <v>0</v>
      </c>
      <c r="Q225" s="146">
        <v>2.0729999999999998E-2</v>
      </c>
      <c r="R225" s="146">
        <f>Q225*H225</f>
        <v>6.2189999999999995E-2</v>
      </c>
      <c r="S225" s="146">
        <v>0</v>
      </c>
      <c r="T225" s="147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8" t="s">
        <v>250</v>
      </c>
      <c r="AT225" s="148" t="s">
        <v>170</v>
      </c>
      <c r="AU225" s="148" t="s">
        <v>123</v>
      </c>
      <c r="AY225" s="14" t="s">
        <v>116</v>
      </c>
      <c r="BE225" s="149">
        <f>IF(N225="základná",J225,0)</f>
        <v>0</v>
      </c>
      <c r="BF225" s="149">
        <f>IF(N225="znížená",J225,0)</f>
        <v>0</v>
      </c>
      <c r="BG225" s="149">
        <f>IF(N225="zákl. prenesená",J225,0)</f>
        <v>0</v>
      </c>
      <c r="BH225" s="149">
        <f>IF(N225="zníž. prenesená",J225,0)</f>
        <v>0</v>
      </c>
      <c r="BI225" s="149">
        <f>IF(N225="nulová",J225,0)</f>
        <v>0</v>
      </c>
      <c r="BJ225" s="14" t="s">
        <v>123</v>
      </c>
      <c r="BK225" s="150">
        <f>ROUND(I225*H225,3)</f>
        <v>0</v>
      </c>
      <c r="BL225" s="14" t="s">
        <v>184</v>
      </c>
      <c r="BM225" s="148" t="s">
        <v>478</v>
      </c>
    </row>
    <row r="226" spans="1:65" s="2" customFormat="1" ht="14.45" customHeight="1">
      <c r="A226" s="29"/>
      <c r="B226" s="136"/>
      <c r="C226" s="137" t="s">
        <v>479</v>
      </c>
      <c r="D226" s="137" t="s">
        <v>118</v>
      </c>
      <c r="E226" s="138" t="s">
        <v>480</v>
      </c>
      <c r="F226" s="139" t="s">
        <v>481</v>
      </c>
      <c r="G226" s="140" t="s">
        <v>482</v>
      </c>
      <c r="H226" s="141">
        <v>90</v>
      </c>
      <c r="I226" s="142"/>
      <c r="J226" s="141">
        <f>ROUND(I226*H226,3)</f>
        <v>0</v>
      </c>
      <c r="K226" s="143"/>
      <c r="L226" s="30"/>
      <c r="M226" s="144" t="s">
        <v>1</v>
      </c>
      <c r="N226" s="145" t="s">
        <v>40</v>
      </c>
      <c r="O226" s="55"/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48" t="s">
        <v>184</v>
      </c>
      <c r="AT226" s="148" t="s">
        <v>118</v>
      </c>
      <c r="AU226" s="148" t="s">
        <v>123</v>
      </c>
      <c r="AY226" s="14" t="s">
        <v>116</v>
      </c>
      <c r="BE226" s="149">
        <f>IF(N226="základná",J226,0)</f>
        <v>0</v>
      </c>
      <c r="BF226" s="149">
        <f>IF(N226="znížená",J226,0)</f>
        <v>0</v>
      </c>
      <c r="BG226" s="149">
        <f>IF(N226="zákl. prenesená",J226,0)</f>
        <v>0</v>
      </c>
      <c r="BH226" s="149">
        <f>IF(N226="zníž. prenesená",J226,0)</f>
        <v>0</v>
      </c>
      <c r="BI226" s="149">
        <f>IF(N226="nulová",J226,0)</f>
        <v>0</v>
      </c>
      <c r="BJ226" s="14" t="s">
        <v>123</v>
      </c>
      <c r="BK226" s="150">
        <f>ROUND(I226*H226,3)</f>
        <v>0</v>
      </c>
      <c r="BL226" s="14" t="s">
        <v>184</v>
      </c>
      <c r="BM226" s="148" t="s">
        <v>483</v>
      </c>
    </row>
    <row r="227" spans="1:65" s="2" customFormat="1" ht="24.2" customHeight="1">
      <c r="A227" s="29"/>
      <c r="B227" s="136"/>
      <c r="C227" s="137" t="s">
        <v>484</v>
      </c>
      <c r="D227" s="137" t="s">
        <v>118</v>
      </c>
      <c r="E227" s="138" t="s">
        <v>485</v>
      </c>
      <c r="F227" s="139" t="s">
        <v>486</v>
      </c>
      <c r="G227" s="140" t="s">
        <v>403</v>
      </c>
      <c r="H227" s="142"/>
      <c r="I227" s="142"/>
      <c r="J227" s="141">
        <f>ROUND(I227*H227,3)</f>
        <v>0</v>
      </c>
      <c r="K227" s="143"/>
      <c r="L227" s="30"/>
      <c r="M227" s="161" t="s">
        <v>1</v>
      </c>
      <c r="N227" s="162" t="s">
        <v>40</v>
      </c>
      <c r="O227" s="163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8" t="s">
        <v>184</v>
      </c>
      <c r="AT227" s="148" t="s">
        <v>118</v>
      </c>
      <c r="AU227" s="148" t="s">
        <v>123</v>
      </c>
      <c r="AY227" s="14" t="s">
        <v>116</v>
      </c>
      <c r="BE227" s="149">
        <f>IF(N227="základná",J227,0)</f>
        <v>0</v>
      </c>
      <c r="BF227" s="149">
        <f>IF(N227="znížená",J227,0)</f>
        <v>0</v>
      </c>
      <c r="BG227" s="149">
        <f>IF(N227="zákl. prenesená",J227,0)</f>
        <v>0</v>
      </c>
      <c r="BH227" s="149">
        <f>IF(N227="zníž. prenesená",J227,0)</f>
        <v>0</v>
      </c>
      <c r="BI227" s="149">
        <f>IF(N227="nulová",J227,0)</f>
        <v>0</v>
      </c>
      <c r="BJ227" s="14" t="s">
        <v>123</v>
      </c>
      <c r="BK227" s="150">
        <f>ROUND(I227*H227,3)</f>
        <v>0</v>
      </c>
      <c r="BL227" s="14" t="s">
        <v>184</v>
      </c>
      <c r="BM227" s="148" t="s">
        <v>487</v>
      </c>
    </row>
    <row r="228" spans="1:65" s="2" customFormat="1" ht="6.95" customHeight="1">
      <c r="A228" s="29"/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30"/>
      <c r="M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</row>
  </sheetData>
  <autoFilter ref="C126:K227" xr:uid="{00000000-0009-0000-0000-000001000000}"/>
  <mergeCells count="6">
    <mergeCell ref="E119:H11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35-2021 - ROZŠÍRENIE PARK...</vt:lpstr>
      <vt:lpstr>'35-2021 - ROZŠÍRENIE PARK...'!Názvy_tlače</vt:lpstr>
      <vt:lpstr>'Rekapitulácia stavby'!Názvy_tlače</vt:lpstr>
      <vt:lpstr>'35-2021 - ROZŠÍRENIE PARK...'!Oblasť_tlače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EMIL-NTB\ntb</dc:creator>
  <cp:lastModifiedBy>Verejne-obstar</cp:lastModifiedBy>
  <dcterms:created xsi:type="dcterms:W3CDTF">2021-07-20T07:41:55Z</dcterms:created>
  <dcterms:modified xsi:type="dcterms:W3CDTF">2021-08-16T12:00:11Z</dcterms:modified>
</cp:coreProperties>
</file>